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michelgrignon/Dropbox/LTC/Research Projects on LTC and intergenerational support/Social Insurance Model Health Canada/"/>
    </mc:Choice>
  </mc:AlternateContent>
  <bookViews>
    <workbookView xWindow="0" yWindow="460" windowWidth="24260" windowHeight="12940" tabRatio="500" firstSheet="10" activeTab="13"/>
  </bookViews>
  <sheets>
    <sheet name="(1) In-Patient NHEX 2013" sheetId="1" r:id="rId1"/>
    <sheet name="(2) In-patient NHEX 2012" sheetId="2" r:id="rId2"/>
    <sheet name="(3) In-Pat. (incl. Hosp) OECD " sheetId="3" r:id="rId3"/>
    <sheet name="(4) In Pat. (No Hosp.) OECD" sheetId="4" r:id="rId4"/>
    <sheet name="(5) OECD - Home Care" sheetId="5" r:id="rId5"/>
    <sheet name="(6) CIHI - Home Care" sheetId="6" r:id="rId6"/>
    <sheet name="(7) Total Res-days" sheetId="7" r:id="rId7"/>
    <sheet name="(8) Dollars per Res-day" sheetId="8" r:id="rId8"/>
    <sheet name="(9) RCF Imputed" sheetId="9" r:id="rId9"/>
    <sheet name="(10) Discrepencies (1)-(2)" sheetId="10" r:id="rId10"/>
    <sheet name="(11) Discrepencies (1)-(3)" sheetId="11" r:id="rId11"/>
    <sheet name="(12) Discrepencies (2)-(4)" sheetId="12" r:id="rId12"/>
    <sheet name="(13) Discrepencies (3)-(4)" sheetId="13" r:id="rId13"/>
    <sheet name="Summary" sheetId="14" r:id="rId14"/>
  </sheets>
  <definedNames>
    <definedName name="__shared_1_0_0">#REF!+1</definedName>
    <definedName name="__shared_1_0_1">#REF!</definedName>
    <definedName name="__shared_1_0_6">SUM(#REF!)/#REF!</definedName>
    <definedName name="__shared_1_0_8">SUM(#REF!,#REF!)</definedName>
    <definedName name="__shared_10_0_0">#REF!+1</definedName>
    <definedName name="__shared_10_0_1">#REF!</definedName>
    <definedName name="__shared_11_0_0">#REF!+1</definedName>
    <definedName name="__shared_11_0_1">#REF!+1</definedName>
    <definedName name="__shared_12_0_0">#REF!+1</definedName>
    <definedName name="__shared_12_0_1">#REF!+1</definedName>
    <definedName name="__shared_13_0_0">#REF!+1</definedName>
    <definedName name="__shared_13_0_1">#REF!+1</definedName>
    <definedName name="__shared_2_0_0">#REF!+1</definedName>
    <definedName name="__shared_2_0_1">#REF!</definedName>
    <definedName name="__shared_2_0_3">SUM(#REF!)/#REF!</definedName>
    <definedName name="__shared_2_0_6">SUM(#REF!,#REF!)</definedName>
    <definedName name="__shared_3_0_0">#REF!+1</definedName>
    <definedName name="__shared_3_0_1">#REF!+1</definedName>
    <definedName name="__shared_3_0_10">#REF!/#REF!</definedName>
    <definedName name="__shared_3_0_12">#REF!+#REF!</definedName>
    <definedName name="__shared_3_0_2">#REF!/#REF!</definedName>
    <definedName name="__shared_3_0_3">#REF!/#REF!</definedName>
    <definedName name="__shared_3_0_4">#REF!/#REF!</definedName>
    <definedName name="__shared_3_0_5">#REF!/#REF!</definedName>
    <definedName name="__shared_3_0_8">#REF!/#REF!</definedName>
    <definedName name="__shared_3_0_9">#REF!/#REF!</definedName>
    <definedName name="__shared_4_0_0">#REF!+1</definedName>
    <definedName name="__shared_4_0_1">#REF!+1</definedName>
    <definedName name="__shared_5_0_0">#REF!+1</definedName>
    <definedName name="__shared_5_0_1">#REF!</definedName>
    <definedName name="__shared_5_0_2">#REF!/#REF!</definedName>
    <definedName name="__shared_5_0_3">#REF!/#REF!</definedName>
    <definedName name="__shared_5_0_4">#REF!/#REF!</definedName>
    <definedName name="__shared_5_0_5">#REF!/#REF!</definedName>
    <definedName name="__shared_5_0_6">#REF!/#REF!</definedName>
    <definedName name="__shared_5_0_7">#REF!+#REF!+#REF!+#REF!</definedName>
    <definedName name="__shared_6_0_0">#REF!+1</definedName>
    <definedName name="__shared_6_0_1">#REF!</definedName>
    <definedName name="__shared_6_0_2">#REF!/#REF!</definedName>
    <definedName name="__shared_6_0_3">#REF!/#REF!</definedName>
    <definedName name="__shared_6_0_4">#REF!/#REF!</definedName>
    <definedName name="__shared_6_0_5">#REF!/#REF!</definedName>
    <definedName name="__shared_6_0_6">#REF!/#REF!</definedName>
    <definedName name="__shared_6_0_7">#REF!+#REF!+#REF!</definedName>
  </definedNames>
  <calcPr calcId="150001" iterateDelta="1E-4" concurrentCalc="0"/>
  <fileRecoveryPr repairLoad="1"/>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CalcA1ExcelA1"/>
    </ext>
  </extLst>
</workbook>
</file>

<file path=xl/calcChain.xml><?xml version="1.0" encoding="utf-8"?>
<calcChain xmlns="http://schemas.openxmlformats.org/spreadsheetml/2006/main">
  <c r="J48" i="14" l="1"/>
  <c r="J34" i="14"/>
  <c r="K34" i="14"/>
  <c r="J35" i="14"/>
  <c r="K35" i="14"/>
  <c r="J36" i="14"/>
  <c r="K36" i="14"/>
  <c r="J37" i="14"/>
  <c r="K37" i="14"/>
  <c r="J38" i="14"/>
  <c r="K38" i="14"/>
  <c r="J39" i="14"/>
  <c r="K39" i="14"/>
  <c r="J40" i="14"/>
  <c r="K40" i="14"/>
  <c r="J41" i="14"/>
  <c r="K41" i="14"/>
  <c r="J42" i="14"/>
  <c r="K42" i="14"/>
  <c r="J43" i="14"/>
  <c r="K43" i="14"/>
  <c r="J44" i="14"/>
  <c r="K44" i="14"/>
  <c r="J45" i="14"/>
  <c r="K45" i="14"/>
  <c r="J46" i="14"/>
  <c r="K46" i="14"/>
  <c r="K50" i="14"/>
  <c r="L48" i="14"/>
  <c r="S30" i="14"/>
  <c r="S31" i="14"/>
  <c r="S32" i="14"/>
  <c r="S33" i="14"/>
  <c r="S34" i="14"/>
  <c r="S35" i="14"/>
  <c r="S36" i="14"/>
  <c r="S37" i="14"/>
  <c r="S38" i="14"/>
  <c r="S39" i="14"/>
  <c r="S50" i="14"/>
  <c r="V48" i="14"/>
  <c r="Z48" i="14"/>
  <c r="AE48" i="14"/>
  <c r="AJ48" i="14"/>
  <c r="D141" i="14"/>
  <c r="AH48" i="14"/>
  <c r="B141"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J47" i="14"/>
  <c r="L47" i="14"/>
  <c r="V47" i="14"/>
  <c r="Z47" i="14"/>
  <c r="AE47" i="14"/>
  <c r="AJ47" i="14"/>
  <c r="D140" i="14"/>
  <c r="AH47" i="14"/>
  <c r="B140" i="14"/>
  <c r="L46" i="14"/>
  <c r="V46" i="14"/>
  <c r="Z46" i="14"/>
  <c r="AE46" i="14"/>
  <c r="AJ46" i="14"/>
  <c r="D139" i="14"/>
  <c r="C139" i="14"/>
  <c r="AH46" i="14"/>
  <c r="B139" i="14"/>
  <c r="L45" i="14"/>
  <c r="V45" i="14"/>
  <c r="Z45" i="14"/>
  <c r="AE45" i="14"/>
  <c r="AJ45" i="14"/>
  <c r="D138" i="14"/>
  <c r="C138" i="14"/>
  <c r="AH45" i="14"/>
  <c r="B138" i="14"/>
  <c r="L44" i="14"/>
  <c r="V44" i="14"/>
  <c r="Z44" i="14"/>
  <c r="AE44" i="14"/>
  <c r="AJ44" i="14"/>
  <c r="D137" i="14"/>
  <c r="C137" i="14"/>
  <c r="AH44" i="14"/>
  <c r="B137" i="14"/>
  <c r="L43" i="14"/>
  <c r="V43" i="14"/>
  <c r="Z43" i="14"/>
  <c r="AE43" i="14"/>
  <c r="AJ43" i="14"/>
  <c r="D136" i="14"/>
  <c r="C136" i="14"/>
  <c r="AH43" i="14"/>
  <c r="B136" i="14"/>
  <c r="L42" i="14"/>
  <c r="V42" i="14"/>
  <c r="Z42" i="14"/>
  <c r="AE42" i="14"/>
  <c r="AJ42" i="14"/>
  <c r="D135" i="14"/>
  <c r="C135" i="14"/>
  <c r="AH42" i="14"/>
  <c r="B135" i="14"/>
  <c r="L41" i="14"/>
  <c r="V41" i="14"/>
  <c r="Z41" i="14"/>
  <c r="AE41" i="14"/>
  <c r="AJ41" i="14"/>
  <c r="D134" i="14"/>
  <c r="C134" i="14"/>
  <c r="AH41" i="14"/>
  <c r="B134" i="14"/>
  <c r="L40" i="14"/>
  <c r="V40" i="14"/>
  <c r="Z40" i="14"/>
  <c r="AE40" i="14"/>
  <c r="AJ40" i="14"/>
  <c r="D133" i="14"/>
  <c r="C133" i="14"/>
  <c r="AH40" i="14"/>
  <c r="B133" i="14"/>
  <c r="L39" i="14"/>
  <c r="V39" i="14"/>
  <c r="Z39" i="14"/>
  <c r="AE39" i="14"/>
  <c r="AJ39" i="14"/>
  <c r="D132" i="14"/>
  <c r="C132" i="14"/>
  <c r="AH39" i="14"/>
  <c r="B132" i="14"/>
  <c r="L38" i="14"/>
  <c r="V38" i="14"/>
  <c r="Z38" i="14"/>
  <c r="AE38" i="14"/>
  <c r="AJ38" i="14"/>
  <c r="D131" i="14"/>
  <c r="C131" i="14"/>
  <c r="AH38" i="14"/>
  <c r="B131" i="14"/>
  <c r="L37" i="14"/>
  <c r="V37" i="14"/>
  <c r="Z37" i="14"/>
  <c r="AE37" i="14"/>
  <c r="AJ37" i="14"/>
  <c r="D130" i="14"/>
  <c r="C130" i="14"/>
  <c r="AH37" i="14"/>
  <c r="B130" i="14"/>
  <c r="L36" i="14"/>
  <c r="V36" i="14"/>
  <c r="Z36" i="14"/>
  <c r="AE36" i="14"/>
  <c r="AJ36" i="14"/>
  <c r="D129" i="14"/>
  <c r="C129" i="14"/>
  <c r="AH36" i="14"/>
  <c r="B129" i="14"/>
  <c r="L35" i="14"/>
  <c r="V35" i="14"/>
  <c r="Z35" i="14"/>
  <c r="AE35" i="14"/>
  <c r="AJ35" i="14"/>
  <c r="D128" i="14"/>
  <c r="C128" i="14"/>
  <c r="AH35" i="14"/>
  <c r="B128" i="14"/>
  <c r="L34" i="14"/>
  <c r="V34" i="14"/>
  <c r="Z34" i="14"/>
  <c r="AE34" i="14"/>
  <c r="AJ34" i="14"/>
  <c r="D127" i="14"/>
  <c r="C127" i="14"/>
  <c r="AH34" i="14"/>
  <c r="B127" i="14"/>
  <c r="J33" i="14"/>
  <c r="L33" i="14"/>
  <c r="V33" i="14"/>
  <c r="Z33" i="14"/>
  <c r="AE33" i="14"/>
  <c r="AJ33" i="14"/>
  <c r="D126" i="14"/>
  <c r="C126" i="14"/>
  <c r="AH33" i="14"/>
  <c r="B126" i="14"/>
  <c r="J32" i="14"/>
  <c r="L32" i="14"/>
  <c r="V32" i="14"/>
  <c r="Z32" i="14"/>
  <c r="AE32" i="14"/>
  <c r="AJ32" i="14"/>
  <c r="D125" i="14"/>
  <c r="C125" i="14"/>
  <c r="AH32" i="14"/>
  <c r="B125" i="14"/>
  <c r="J31" i="14"/>
  <c r="L31" i="14"/>
  <c r="V31" i="14"/>
  <c r="Z31" i="14"/>
  <c r="AE31" i="14"/>
  <c r="AJ31" i="14"/>
  <c r="D124" i="14"/>
  <c r="C124" i="14"/>
  <c r="AH31" i="14"/>
  <c r="B124" i="14"/>
  <c r="J30" i="14"/>
  <c r="L30" i="14"/>
  <c r="V30" i="14"/>
  <c r="Z30" i="14"/>
  <c r="AE30" i="14"/>
  <c r="AJ30" i="14"/>
  <c r="D123" i="14"/>
  <c r="C123" i="14"/>
  <c r="AH30" i="14"/>
  <c r="B123" i="14"/>
  <c r="J29" i="14"/>
  <c r="L29" i="14"/>
  <c r="V29" i="14"/>
  <c r="Z29" i="14"/>
  <c r="AE29" i="14"/>
  <c r="AJ29" i="14"/>
  <c r="D122" i="14"/>
  <c r="C122" i="14"/>
  <c r="AH29" i="14"/>
  <c r="B122" i="14"/>
  <c r="J28" i="14"/>
  <c r="L28" i="14"/>
  <c r="V28" i="14"/>
  <c r="Z28" i="14"/>
  <c r="AE28" i="14"/>
  <c r="AJ28" i="14"/>
  <c r="D121" i="14"/>
  <c r="C121" i="14"/>
  <c r="AH28" i="14"/>
  <c r="B121" i="14"/>
  <c r="J27" i="14"/>
  <c r="L27" i="14"/>
  <c r="V27" i="14"/>
  <c r="Z27" i="14"/>
  <c r="AE27" i="14"/>
  <c r="AJ27" i="14"/>
  <c r="D120" i="14"/>
  <c r="C120" i="14"/>
  <c r="AH27" i="14"/>
  <c r="B120" i="14"/>
  <c r="J26" i="14"/>
  <c r="L26" i="14"/>
  <c r="V26" i="14"/>
  <c r="Z26" i="14"/>
  <c r="AE26" i="14"/>
  <c r="AJ26" i="14"/>
  <c r="D119" i="14"/>
  <c r="C119" i="14"/>
  <c r="AH26" i="14"/>
  <c r="B119" i="14"/>
  <c r="J25" i="14"/>
  <c r="L25" i="14"/>
  <c r="V25" i="14"/>
  <c r="Z25" i="14"/>
  <c r="AE25" i="14"/>
  <c r="AJ25" i="14"/>
  <c r="D118" i="14"/>
  <c r="C118" i="14"/>
  <c r="AH25" i="14"/>
  <c r="B118" i="14"/>
  <c r="J24" i="14"/>
  <c r="L24" i="14"/>
  <c r="V24" i="14"/>
  <c r="Z24" i="14"/>
  <c r="AE24" i="14"/>
  <c r="AJ24" i="14"/>
  <c r="D117" i="14"/>
  <c r="C117" i="14"/>
  <c r="AH24" i="14"/>
  <c r="B117" i="14"/>
  <c r="J23" i="14"/>
  <c r="L23" i="14"/>
  <c r="V23" i="14"/>
  <c r="Z23" i="14"/>
  <c r="AE23" i="14"/>
  <c r="AJ23" i="14"/>
  <c r="D116" i="14"/>
  <c r="C116" i="14"/>
  <c r="AH23" i="14"/>
  <c r="B116" i="14"/>
  <c r="J22" i="14"/>
  <c r="L22" i="14"/>
  <c r="V22" i="14"/>
  <c r="Z22" i="14"/>
  <c r="AE22" i="14"/>
  <c r="AJ22" i="14"/>
  <c r="D115" i="14"/>
  <c r="C115" i="14"/>
  <c r="AH22" i="14"/>
  <c r="B115" i="14"/>
  <c r="J21" i="14"/>
  <c r="L21" i="14"/>
  <c r="V21" i="14"/>
  <c r="Z21" i="14"/>
  <c r="AE21" i="14"/>
  <c r="AJ21" i="14"/>
  <c r="D114" i="14"/>
  <c r="C114" i="14"/>
  <c r="AH21" i="14"/>
  <c r="B114" i="14"/>
  <c r="J20" i="14"/>
  <c r="L20" i="14"/>
  <c r="V20" i="14"/>
  <c r="Z20" i="14"/>
  <c r="AE20" i="14"/>
  <c r="AJ20" i="14"/>
  <c r="D113" i="14"/>
  <c r="C113" i="14"/>
  <c r="AH20" i="14"/>
  <c r="B113" i="14"/>
  <c r="J19" i="14"/>
  <c r="L19" i="14"/>
  <c r="V19" i="14"/>
  <c r="Z19" i="14"/>
  <c r="AE19" i="14"/>
  <c r="AJ19" i="14"/>
  <c r="D112" i="14"/>
  <c r="C112" i="14"/>
  <c r="AH19" i="14"/>
  <c r="B112" i="14"/>
  <c r="J18" i="14"/>
  <c r="L18" i="14"/>
  <c r="V18" i="14"/>
  <c r="Z18" i="14"/>
  <c r="AE18" i="14"/>
  <c r="AJ18" i="14"/>
  <c r="D111" i="14"/>
  <c r="C111" i="14"/>
  <c r="AH18" i="14"/>
  <c r="B111" i="14"/>
  <c r="J17" i="14"/>
  <c r="L17" i="14"/>
  <c r="V17" i="14"/>
  <c r="Z17" i="14"/>
  <c r="AE17" i="14"/>
  <c r="AJ17" i="14"/>
  <c r="D110" i="14"/>
  <c r="C110" i="14"/>
  <c r="AH17" i="14"/>
  <c r="B110" i="14"/>
  <c r="J16" i="14"/>
  <c r="L16" i="14"/>
  <c r="V16" i="14"/>
  <c r="Z16" i="14"/>
  <c r="AE16" i="14"/>
  <c r="AJ16" i="14"/>
  <c r="D109" i="14"/>
  <c r="C109" i="14"/>
  <c r="AH16" i="14"/>
  <c r="B109" i="14"/>
  <c r="J15" i="14"/>
  <c r="L15" i="14"/>
  <c r="V15" i="14"/>
  <c r="Z15" i="14"/>
  <c r="AE15" i="14"/>
  <c r="AJ15" i="14"/>
  <c r="D108" i="14"/>
  <c r="C108" i="14"/>
  <c r="AH15" i="14"/>
  <c r="B108" i="14"/>
  <c r="J14" i="14"/>
  <c r="L14" i="14"/>
  <c r="V14" i="14"/>
  <c r="Z14" i="14"/>
  <c r="AE14" i="14"/>
  <c r="AJ14" i="14"/>
  <c r="D107" i="14"/>
  <c r="C107" i="14"/>
  <c r="AH14" i="14"/>
  <c r="B107" i="14"/>
  <c r="J13" i="14"/>
  <c r="L13" i="14"/>
  <c r="V13" i="14"/>
  <c r="Z13" i="14"/>
  <c r="AE13" i="14"/>
  <c r="AJ13" i="14"/>
  <c r="D106" i="14"/>
  <c r="C106" i="14"/>
  <c r="AH13" i="14"/>
  <c r="B106" i="14"/>
  <c r="J12" i="14"/>
  <c r="L12" i="14"/>
  <c r="V12" i="14"/>
  <c r="Z12" i="14"/>
  <c r="AE12" i="14"/>
  <c r="AJ12" i="14"/>
  <c r="D105" i="14"/>
  <c r="C105" i="14"/>
  <c r="AH12" i="14"/>
  <c r="B105" i="14"/>
  <c r="J11" i="14"/>
  <c r="L11" i="14"/>
  <c r="V11" i="14"/>
  <c r="Z11" i="14"/>
  <c r="AE11" i="14"/>
  <c r="AJ11" i="14"/>
  <c r="D104" i="14"/>
  <c r="C104" i="14"/>
  <c r="AH11" i="14"/>
  <c r="B104" i="14"/>
  <c r="J10" i="14"/>
  <c r="L10" i="14"/>
  <c r="V10" i="14"/>
  <c r="Z10" i="14"/>
  <c r="AE10" i="14"/>
  <c r="AJ10" i="14"/>
  <c r="D103" i="14"/>
  <c r="C103" i="14"/>
  <c r="AH10" i="14"/>
  <c r="B103" i="14"/>
  <c r="V9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H95" i="14"/>
  <c r="S95" i="14"/>
  <c r="D95" i="14"/>
  <c r="F95" i="14"/>
  <c r="G95" i="14"/>
  <c r="R95" i="14"/>
  <c r="AI95" i="14"/>
  <c r="Y95" i="14"/>
  <c r="AC95" i="14"/>
  <c r="AG95"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E95" i="14"/>
  <c r="AB58" i="14"/>
  <c r="AB59" i="14"/>
  <c r="AB60" i="14"/>
  <c r="AB61" i="14"/>
  <c r="AB62" i="14"/>
  <c r="AB63" i="14"/>
  <c r="AB64" i="14"/>
  <c r="AB65" i="14"/>
  <c r="AB66" i="14"/>
  <c r="AB67" i="14"/>
  <c r="AB68" i="14"/>
  <c r="AB69" i="14"/>
  <c r="AB70" i="14"/>
  <c r="AB71" i="14"/>
  <c r="AB72" i="14"/>
  <c r="AB73" i="14"/>
  <c r="AB74" i="14"/>
  <c r="AB75" i="14"/>
  <c r="AB76" i="14"/>
  <c r="AB77" i="14"/>
  <c r="AB78" i="14"/>
  <c r="AB79" i="14"/>
  <c r="AB80" i="14"/>
  <c r="AB81" i="14"/>
  <c r="AB82" i="14"/>
  <c r="AB83" i="14"/>
  <c r="AB84" i="14"/>
  <c r="AB85" i="14"/>
  <c r="AB86" i="14"/>
  <c r="AB87" i="14"/>
  <c r="AB88" i="14"/>
  <c r="AB89" i="14"/>
  <c r="AB90" i="14"/>
  <c r="AB91" i="14"/>
  <c r="AB92" i="14"/>
  <c r="AB93" i="14"/>
  <c r="AB94" i="14"/>
  <c r="AB95" i="14"/>
  <c r="I95" i="14"/>
  <c r="AA95"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V95" i="14"/>
  <c r="U95" i="14"/>
  <c r="T95"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N95" i="14"/>
  <c r="M95" i="14"/>
  <c r="L95" i="14"/>
  <c r="H94" i="14"/>
  <c r="S94" i="14"/>
  <c r="D94" i="14"/>
  <c r="F94" i="14"/>
  <c r="G94" i="14"/>
  <c r="R94" i="14"/>
  <c r="AI94" i="14"/>
  <c r="Y94" i="14"/>
  <c r="AC94" i="14"/>
  <c r="AG94" i="14"/>
  <c r="AE94" i="14"/>
  <c r="I94" i="14"/>
  <c r="AA94" i="14"/>
  <c r="V94" i="14"/>
  <c r="U94" i="14"/>
  <c r="T94" i="14"/>
  <c r="N94" i="14"/>
  <c r="M94" i="14"/>
  <c r="L94" i="14"/>
  <c r="H93" i="14"/>
  <c r="S93" i="14"/>
  <c r="D93" i="14"/>
  <c r="F93" i="14"/>
  <c r="G93" i="14"/>
  <c r="R93" i="14"/>
  <c r="AI93" i="14"/>
  <c r="AH93" i="14"/>
  <c r="Y93" i="14"/>
  <c r="AC93" i="14"/>
  <c r="AG93" i="14"/>
  <c r="AE93" i="14"/>
  <c r="I93" i="14"/>
  <c r="AA93" i="14"/>
  <c r="U93" i="14"/>
  <c r="T93" i="14"/>
  <c r="N93" i="14"/>
  <c r="M93" i="14"/>
  <c r="L93" i="14"/>
  <c r="H92" i="14"/>
  <c r="S92" i="14"/>
  <c r="D92" i="14"/>
  <c r="F92" i="14"/>
  <c r="G92" i="14"/>
  <c r="R92" i="14"/>
  <c r="AI92" i="14"/>
  <c r="AH92" i="14"/>
  <c r="Y92" i="14"/>
  <c r="AC92" i="14"/>
  <c r="AG92" i="14"/>
  <c r="AE92" i="14"/>
  <c r="I92" i="14"/>
  <c r="AA92" i="14"/>
  <c r="U92" i="14"/>
  <c r="T92" i="14"/>
  <c r="N92" i="14"/>
  <c r="M92" i="14"/>
  <c r="L92" i="14"/>
  <c r="H91" i="14"/>
  <c r="S91" i="14"/>
  <c r="D91" i="14"/>
  <c r="F91" i="14"/>
  <c r="G91" i="14"/>
  <c r="R91" i="14"/>
  <c r="AI91" i="14"/>
  <c r="AH91" i="14"/>
  <c r="Y91" i="14"/>
  <c r="AC91" i="14"/>
  <c r="AG91" i="14"/>
  <c r="AE91" i="14"/>
  <c r="I91" i="14"/>
  <c r="AA91" i="14"/>
  <c r="U91" i="14"/>
  <c r="T91" i="14"/>
  <c r="N91" i="14"/>
  <c r="M91" i="14"/>
  <c r="L91" i="14"/>
  <c r="H90" i="14"/>
  <c r="S90" i="14"/>
  <c r="D90" i="14"/>
  <c r="F90" i="14"/>
  <c r="G90" i="14"/>
  <c r="R90" i="14"/>
  <c r="AI90" i="14"/>
  <c r="AH90" i="14"/>
  <c r="Y90" i="14"/>
  <c r="AC90" i="14"/>
  <c r="AG90" i="14"/>
  <c r="AE90" i="14"/>
  <c r="I90" i="14"/>
  <c r="AA90" i="14"/>
  <c r="U90" i="14"/>
  <c r="T90" i="14"/>
  <c r="N90" i="14"/>
  <c r="M90" i="14"/>
  <c r="L90" i="14"/>
  <c r="H89" i="14"/>
  <c r="S89" i="14"/>
  <c r="D89" i="14"/>
  <c r="F89" i="14"/>
  <c r="G89" i="14"/>
  <c r="R89" i="14"/>
  <c r="AI89" i="14"/>
  <c r="AH89" i="14"/>
  <c r="Y89" i="14"/>
  <c r="AC89" i="14"/>
  <c r="AG89" i="14"/>
  <c r="AE89" i="14"/>
  <c r="I89" i="14"/>
  <c r="AA89" i="14"/>
  <c r="U89" i="14"/>
  <c r="T89" i="14"/>
  <c r="N89" i="14"/>
  <c r="M89" i="14"/>
  <c r="L89" i="14"/>
  <c r="H88" i="14"/>
  <c r="S88" i="14"/>
  <c r="D88" i="14"/>
  <c r="F88" i="14"/>
  <c r="G88" i="14"/>
  <c r="R88" i="14"/>
  <c r="AI88" i="14"/>
  <c r="AH88" i="14"/>
  <c r="Y88" i="14"/>
  <c r="AC88" i="14"/>
  <c r="AG88" i="14"/>
  <c r="AE88" i="14"/>
  <c r="I88" i="14"/>
  <c r="AA88" i="14"/>
  <c r="U88" i="14"/>
  <c r="T88" i="14"/>
  <c r="N88" i="14"/>
  <c r="M88" i="14"/>
  <c r="L88" i="14"/>
  <c r="H87" i="14"/>
  <c r="S87" i="14"/>
  <c r="D87" i="14"/>
  <c r="F87" i="14"/>
  <c r="G87" i="14"/>
  <c r="R87" i="14"/>
  <c r="AI87" i="14"/>
  <c r="AH87" i="14"/>
  <c r="Y87" i="14"/>
  <c r="AC87" i="14"/>
  <c r="AG87" i="14"/>
  <c r="AE87" i="14"/>
  <c r="I87" i="14"/>
  <c r="AA87" i="14"/>
  <c r="U87" i="14"/>
  <c r="T87" i="14"/>
  <c r="N87" i="14"/>
  <c r="M87" i="14"/>
  <c r="L87" i="14"/>
  <c r="H86" i="14"/>
  <c r="S86" i="14"/>
  <c r="D86" i="14"/>
  <c r="F86" i="14"/>
  <c r="G86" i="14"/>
  <c r="R86" i="14"/>
  <c r="AI86" i="14"/>
  <c r="AH86" i="14"/>
  <c r="Y86" i="14"/>
  <c r="AC86" i="14"/>
  <c r="AG86" i="14"/>
  <c r="AE86" i="14"/>
  <c r="I86" i="14"/>
  <c r="AA86" i="14"/>
  <c r="U86" i="14"/>
  <c r="T86" i="14"/>
  <c r="N86" i="14"/>
  <c r="M86" i="14"/>
  <c r="L86" i="14"/>
  <c r="H85" i="14"/>
  <c r="S85" i="14"/>
  <c r="D85" i="14"/>
  <c r="F85" i="14"/>
  <c r="G85" i="14"/>
  <c r="R85" i="14"/>
  <c r="AI85" i="14"/>
  <c r="AH85" i="14"/>
  <c r="Y85" i="14"/>
  <c r="AC85" i="14"/>
  <c r="AG85" i="14"/>
  <c r="AE85" i="14"/>
  <c r="I85" i="14"/>
  <c r="AA85" i="14"/>
  <c r="U85" i="14"/>
  <c r="T85" i="14"/>
  <c r="N85" i="14"/>
  <c r="M85" i="14"/>
  <c r="L85" i="14"/>
  <c r="H84" i="14"/>
  <c r="S84" i="14"/>
  <c r="D84" i="14"/>
  <c r="F84" i="14"/>
  <c r="G84" i="14"/>
  <c r="R84" i="14"/>
  <c r="AI84" i="14"/>
  <c r="AH84" i="14"/>
  <c r="Y84" i="14"/>
  <c r="AC84" i="14"/>
  <c r="AG84" i="14"/>
  <c r="AE84" i="14"/>
  <c r="I84" i="14"/>
  <c r="AA84" i="14"/>
  <c r="U84" i="14"/>
  <c r="T84" i="14"/>
  <c r="N84" i="14"/>
  <c r="M84" i="14"/>
  <c r="L84" i="14"/>
  <c r="H83" i="14"/>
  <c r="S83" i="14"/>
  <c r="D83" i="14"/>
  <c r="F83" i="14"/>
  <c r="G83" i="14"/>
  <c r="R83" i="14"/>
  <c r="AI83" i="14"/>
  <c r="AH83" i="14"/>
  <c r="Y83" i="14"/>
  <c r="AC83" i="14"/>
  <c r="AG83" i="14"/>
  <c r="AE83" i="14"/>
  <c r="I83" i="14"/>
  <c r="AA83" i="14"/>
  <c r="U83" i="14"/>
  <c r="T83" i="14"/>
  <c r="N83" i="14"/>
  <c r="M83" i="14"/>
  <c r="L83" i="14"/>
  <c r="H82" i="14"/>
  <c r="S82" i="14"/>
  <c r="D82" i="14"/>
  <c r="F82" i="14"/>
  <c r="G82" i="14"/>
  <c r="R82" i="14"/>
  <c r="AI82" i="14"/>
  <c r="AH82" i="14"/>
  <c r="Y82" i="14"/>
  <c r="AC82" i="14"/>
  <c r="AG82" i="14"/>
  <c r="AE82" i="14"/>
  <c r="I82" i="14"/>
  <c r="AA82" i="14"/>
  <c r="U82" i="14"/>
  <c r="T82" i="14"/>
  <c r="N82" i="14"/>
  <c r="M82" i="14"/>
  <c r="L82" i="14"/>
  <c r="H81" i="14"/>
  <c r="S81" i="14"/>
  <c r="D81" i="14"/>
  <c r="F81" i="14"/>
  <c r="G81" i="14"/>
  <c r="R81" i="14"/>
  <c r="AI81" i="14"/>
  <c r="AH81" i="14"/>
  <c r="Y81" i="14"/>
  <c r="AC81" i="14"/>
  <c r="AG81" i="14"/>
  <c r="AE81" i="14"/>
  <c r="I81" i="14"/>
  <c r="AA81" i="14"/>
  <c r="U81" i="14"/>
  <c r="T81" i="14"/>
  <c r="N81" i="14"/>
  <c r="M81" i="14"/>
  <c r="L81" i="14"/>
  <c r="H80" i="14"/>
  <c r="S80" i="14"/>
  <c r="D80" i="14"/>
  <c r="F80" i="14"/>
  <c r="G80" i="14"/>
  <c r="R80" i="14"/>
  <c r="AI80" i="14"/>
  <c r="AH80" i="14"/>
  <c r="Y80" i="14"/>
  <c r="AC80" i="14"/>
  <c r="AG80" i="14"/>
  <c r="AE80" i="14"/>
  <c r="I80" i="14"/>
  <c r="AA80" i="14"/>
  <c r="U80" i="14"/>
  <c r="T80" i="14"/>
  <c r="N80" i="14"/>
  <c r="M80" i="14"/>
  <c r="L80" i="14"/>
  <c r="H79" i="14"/>
  <c r="S79" i="14"/>
  <c r="D79" i="14"/>
  <c r="F79" i="14"/>
  <c r="G79" i="14"/>
  <c r="R79" i="14"/>
  <c r="AI79" i="14"/>
  <c r="AH79" i="14"/>
  <c r="Y79" i="14"/>
  <c r="AC79" i="14"/>
  <c r="AG79" i="14"/>
  <c r="AE79" i="14"/>
  <c r="I79" i="14"/>
  <c r="AA79" i="14"/>
  <c r="U79" i="14"/>
  <c r="T79" i="14"/>
  <c r="N79" i="14"/>
  <c r="M79" i="14"/>
  <c r="L79" i="14"/>
  <c r="H78" i="14"/>
  <c r="S78" i="14"/>
  <c r="D78" i="14"/>
  <c r="F78" i="14"/>
  <c r="G78" i="14"/>
  <c r="R78" i="14"/>
  <c r="AI78" i="14"/>
  <c r="AH78" i="14"/>
  <c r="Y78" i="14"/>
  <c r="AC78" i="14"/>
  <c r="AG78" i="14"/>
  <c r="AE78" i="14"/>
  <c r="I78" i="14"/>
  <c r="AA78" i="14"/>
  <c r="U78" i="14"/>
  <c r="T78" i="14"/>
  <c r="N78" i="14"/>
  <c r="M78" i="14"/>
  <c r="L78" i="14"/>
  <c r="H77" i="14"/>
  <c r="S77" i="14"/>
  <c r="D77" i="14"/>
  <c r="F77" i="14"/>
  <c r="G77" i="14"/>
  <c r="R77" i="14"/>
  <c r="AI77" i="14"/>
  <c r="AH77" i="14"/>
  <c r="Y77" i="14"/>
  <c r="AC77" i="14"/>
  <c r="AG77" i="14"/>
  <c r="AE77" i="14"/>
  <c r="I77" i="14"/>
  <c r="AA77" i="14"/>
  <c r="U77" i="14"/>
  <c r="T77" i="14"/>
  <c r="N77" i="14"/>
  <c r="M77" i="14"/>
  <c r="L77" i="14"/>
  <c r="H76" i="14"/>
  <c r="S76" i="14"/>
  <c r="D76" i="14"/>
  <c r="F76" i="14"/>
  <c r="G76" i="14"/>
  <c r="R76" i="14"/>
  <c r="AI76" i="14"/>
  <c r="AH76" i="14"/>
  <c r="Y76" i="14"/>
  <c r="AC76" i="14"/>
  <c r="AG76" i="14"/>
  <c r="AE76" i="14"/>
  <c r="I76" i="14"/>
  <c r="AA76" i="14"/>
  <c r="U76" i="14"/>
  <c r="T76" i="14"/>
  <c r="N76" i="14"/>
  <c r="M76" i="14"/>
  <c r="L76" i="14"/>
  <c r="H75" i="14"/>
  <c r="S75" i="14"/>
  <c r="D75" i="14"/>
  <c r="F75" i="14"/>
  <c r="G75" i="14"/>
  <c r="R75" i="14"/>
  <c r="AI75" i="14"/>
  <c r="AH75" i="14"/>
  <c r="Y75" i="14"/>
  <c r="AC75" i="14"/>
  <c r="AG75" i="14"/>
  <c r="AE75" i="14"/>
  <c r="I75" i="14"/>
  <c r="AA75" i="14"/>
  <c r="U75" i="14"/>
  <c r="T75" i="14"/>
  <c r="N75" i="14"/>
  <c r="M75" i="14"/>
  <c r="L75" i="14"/>
  <c r="H74" i="14"/>
  <c r="S74" i="14"/>
  <c r="D74" i="14"/>
  <c r="F74" i="14"/>
  <c r="G74" i="14"/>
  <c r="R74" i="14"/>
  <c r="AI74" i="14"/>
  <c r="AH74" i="14"/>
  <c r="Y74" i="14"/>
  <c r="AC74" i="14"/>
  <c r="AG74" i="14"/>
  <c r="AE74" i="14"/>
  <c r="I74" i="14"/>
  <c r="AA74" i="14"/>
  <c r="U74" i="14"/>
  <c r="T74" i="14"/>
  <c r="N74" i="14"/>
  <c r="M74" i="14"/>
  <c r="L74" i="14"/>
  <c r="H73" i="14"/>
  <c r="S73" i="14"/>
  <c r="D73" i="14"/>
  <c r="F73" i="14"/>
  <c r="G73" i="14"/>
  <c r="R73" i="14"/>
  <c r="AI73" i="14"/>
  <c r="AH73" i="14"/>
  <c r="Y73" i="14"/>
  <c r="AC73" i="14"/>
  <c r="AG73" i="14"/>
  <c r="AE73" i="14"/>
  <c r="I73" i="14"/>
  <c r="AA73" i="14"/>
  <c r="U73" i="14"/>
  <c r="T73" i="14"/>
  <c r="N73" i="14"/>
  <c r="M73" i="14"/>
  <c r="L73" i="14"/>
  <c r="H72" i="14"/>
  <c r="S72" i="14"/>
  <c r="D72" i="14"/>
  <c r="F72" i="14"/>
  <c r="G72" i="14"/>
  <c r="R72" i="14"/>
  <c r="AI72" i="14"/>
  <c r="AH72" i="14"/>
  <c r="Y72" i="14"/>
  <c r="AC72" i="14"/>
  <c r="AG72" i="14"/>
  <c r="AE72" i="14"/>
  <c r="I72" i="14"/>
  <c r="AA72" i="14"/>
  <c r="U72" i="14"/>
  <c r="T72" i="14"/>
  <c r="N72" i="14"/>
  <c r="M72" i="14"/>
  <c r="L72" i="14"/>
  <c r="H71" i="14"/>
  <c r="S71" i="14"/>
  <c r="D71" i="14"/>
  <c r="F71" i="14"/>
  <c r="G71" i="14"/>
  <c r="R71" i="14"/>
  <c r="AI71" i="14"/>
  <c r="AH71" i="14"/>
  <c r="Y71" i="14"/>
  <c r="AC71" i="14"/>
  <c r="AG71" i="14"/>
  <c r="AE71" i="14"/>
  <c r="I71" i="14"/>
  <c r="AA71" i="14"/>
  <c r="U71" i="14"/>
  <c r="T71" i="14"/>
  <c r="N71" i="14"/>
  <c r="M71" i="14"/>
  <c r="L71" i="14"/>
  <c r="H70" i="14"/>
  <c r="S70" i="14"/>
  <c r="D70" i="14"/>
  <c r="F70" i="14"/>
  <c r="G70" i="14"/>
  <c r="R70" i="14"/>
  <c r="AI70" i="14"/>
  <c r="AH70" i="14"/>
  <c r="Y70" i="14"/>
  <c r="AC70" i="14"/>
  <c r="AG70" i="14"/>
  <c r="AE70" i="14"/>
  <c r="I70" i="14"/>
  <c r="AA70" i="14"/>
  <c r="U70" i="14"/>
  <c r="T70" i="14"/>
  <c r="N70" i="14"/>
  <c r="M70" i="14"/>
  <c r="L70" i="14"/>
  <c r="H69" i="14"/>
  <c r="S69" i="14"/>
  <c r="D69" i="14"/>
  <c r="F69" i="14"/>
  <c r="G69" i="14"/>
  <c r="R69" i="14"/>
  <c r="AI69" i="14"/>
  <c r="AH69" i="14"/>
  <c r="Y69" i="14"/>
  <c r="AC69" i="14"/>
  <c r="AG69" i="14"/>
  <c r="AE69" i="14"/>
  <c r="I69" i="14"/>
  <c r="AA69" i="14"/>
  <c r="U69" i="14"/>
  <c r="T69" i="14"/>
  <c r="N69" i="14"/>
  <c r="M69" i="14"/>
  <c r="L69" i="14"/>
  <c r="H68" i="14"/>
  <c r="S68" i="14"/>
  <c r="D68" i="14"/>
  <c r="F68" i="14"/>
  <c r="G68" i="14"/>
  <c r="R68" i="14"/>
  <c r="AI68" i="14"/>
  <c r="AH68" i="14"/>
  <c r="Y68" i="14"/>
  <c r="AC68" i="14"/>
  <c r="AG68" i="14"/>
  <c r="AE68" i="14"/>
  <c r="I68" i="14"/>
  <c r="AA68" i="14"/>
  <c r="U68" i="14"/>
  <c r="T68" i="14"/>
  <c r="N68" i="14"/>
  <c r="M68" i="14"/>
  <c r="L68" i="14"/>
  <c r="H67" i="14"/>
  <c r="S67" i="14"/>
  <c r="D67" i="14"/>
  <c r="F67" i="14"/>
  <c r="G67" i="14"/>
  <c r="R67" i="14"/>
  <c r="AI67" i="14"/>
  <c r="AH67" i="14"/>
  <c r="Y67" i="14"/>
  <c r="AC67" i="14"/>
  <c r="AG67" i="14"/>
  <c r="AE67" i="14"/>
  <c r="I67" i="14"/>
  <c r="AA67" i="14"/>
  <c r="U67" i="14"/>
  <c r="T67" i="14"/>
  <c r="N67" i="14"/>
  <c r="M67" i="14"/>
  <c r="L67" i="14"/>
  <c r="H66" i="14"/>
  <c r="S66" i="14"/>
  <c r="D66" i="14"/>
  <c r="F66" i="14"/>
  <c r="G66" i="14"/>
  <c r="R66" i="14"/>
  <c r="AI66" i="14"/>
  <c r="AH66" i="14"/>
  <c r="Y66" i="14"/>
  <c r="AC66" i="14"/>
  <c r="AG66" i="14"/>
  <c r="AE66" i="14"/>
  <c r="I66" i="14"/>
  <c r="AA66" i="14"/>
  <c r="U66" i="14"/>
  <c r="T66" i="14"/>
  <c r="N66" i="14"/>
  <c r="M66" i="14"/>
  <c r="L66" i="14"/>
  <c r="H65" i="14"/>
  <c r="S65" i="14"/>
  <c r="D65" i="14"/>
  <c r="F65" i="14"/>
  <c r="G65" i="14"/>
  <c r="R65" i="14"/>
  <c r="AI65" i="14"/>
  <c r="AH65" i="14"/>
  <c r="Y65" i="14"/>
  <c r="AC65" i="14"/>
  <c r="AG65" i="14"/>
  <c r="AE65" i="14"/>
  <c r="I65" i="14"/>
  <c r="AA65" i="14"/>
  <c r="U65" i="14"/>
  <c r="T65" i="14"/>
  <c r="N65" i="14"/>
  <c r="M65" i="14"/>
  <c r="L65" i="14"/>
  <c r="H64" i="14"/>
  <c r="S64" i="14"/>
  <c r="D64" i="14"/>
  <c r="F64" i="14"/>
  <c r="G64" i="14"/>
  <c r="R64" i="14"/>
  <c r="AI64" i="14"/>
  <c r="AH64" i="14"/>
  <c r="Y64" i="14"/>
  <c r="AC64" i="14"/>
  <c r="AG64" i="14"/>
  <c r="AE64" i="14"/>
  <c r="I64" i="14"/>
  <c r="AA64" i="14"/>
  <c r="U64" i="14"/>
  <c r="T64" i="14"/>
  <c r="N64" i="14"/>
  <c r="M64" i="14"/>
  <c r="L64" i="14"/>
  <c r="H63" i="14"/>
  <c r="S63" i="14"/>
  <c r="D63" i="14"/>
  <c r="F63" i="14"/>
  <c r="G63" i="14"/>
  <c r="R63" i="14"/>
  <c r="AI63" i="14"/>
  <c r="AH63" i="14"/>
  <c r="Y63" i="14"/>
  <c r="AC63" i="14"/>
  <c r="AG63" i="14"/>
  <c r="AE63" i="14"/>
  <c r="I63" i="14"/>
  <c r="AA63" i="14"/>
  <c r="U63" i="14"/>
  <c r="T63" i="14"/>
  <c r="N63" i="14"/>
  <c r="M63" i="14"/>
  <c r="L63" i="14"/>
  <c r="H62" i="14"/>
  <c r="S62" i="14"/>
  <c r="D62" i="14"/>
  <c r="F62" i="14"/>
  <c r="G62" i="14"/>
  <c r="R62" i="14"/>
  <c r="AI62" i="14"/>
  <c r="AH62" i="14"/>
  <c r="Y62" i="14"/>
  <c r="AC62" i="14"/>
  <c r="AG62" i="14"/>
  <c r="AE62" i="14"/>
  <c r="I62" i="14"/>
  <c r="AA62" i="14"/>
  <c r="U62" i="14"/>
  <c r="T62" i="14"/>
  <c r="N62" i="14"/>
  <c r="M62" i="14"/>
  <c r="L62" i="14"/>
  <c r="H61" i="14"/>
  <c r="S61" i="14"/>
  <c r="D61" i="14"/>
  <c r="F61" i="14"/>
  <c r="G61" i="14"/>
  <c r="R61" i="14"/>
  <c r="AI61" i="14"/>
  <c r="AH61" i="14"/>
  <c r="Y61" i="14"/>
  <c r="AC61" i="14"/>
  <c r="AG61" i="14"/>
  <c r="AE61" i="14"/>
  <c r="I61" i="14"/>
  <c r="AA61" i="14"/>
  <c r="U61" i="14"/>
  <c r="T61" i="14"/>
  <c r="N61" i="14"/>
  <c r="M61" i="14"/>
  <c r="L61" i="14"/>
  <c r="H60" i="14"/>
  <c r="S60" i="14"/>
  <c r="D60" i="14"/>
  <c r="F60" i="14"/>
  <c r="G60" i="14"/>
  <c r="R60" i="14"/>
  <c r="AI60" i="14"/>
  <c r="AH60" i="14"/>
  <c r="Y60" i="14"/>
  <c r="AC60" i="14"/>
  <c r="AG60" i="14"/>
  <c r="AE60" i="14"/>
  <c r="I60" i="14"/>
  <c r="AA60" i="14"/>
  <c r="U60" i="14"/>
  <c r="T60" i="14"/>
  <c r="N60" i="14"/>
  <c r="M60" i="14"/>
  <c r="L60" i="14"/>
  <c r="H59" i="14"/>
  <c r="S59" i="14"/>
  <c r="D59" i="14"/>
  <c r="F59" i="14"/>
  <c r="G59" i="14"/>
  <c r="R59" i="14"/>
  <c r="AI59" i="14"/>
  <c r="AH59" i="14"/>
  <c r="Y59" i="14"/>
  <c r="AC59" i="14"/>
  <c r="AG59" i="14"/>
  <c r="AE59" i="14"/>
  <c r="I59" i="14"/>
  <c r="AA59" i="14"/>
  <c r="U59" i="14"/>
  <c r="T59" i="14"/>
  <c r="N59" i="14"/>
  <c r="M59" i="14"/>
  <c r="L59" i="14"/>
  <c r="H58" i="14"/>
  <c r="S58" i="14"/>
  <c r="D58" i="14"/>
  <c r="F58" i="14"/>
  <c r="G58" i="14"/>
  <c r="R58" i="14"/>
  <c r="AI58" i="14"/>
  <c r="AH58" i="14"/>
  <c r="Y58" i="14"/>
  <c r="AC58" i="14"/>
  <c r="AG58" i="14"/>
  <c r="AE58" i="14"/>
  <c r="I58" i="14"/>
  <c r="AA58" i="14"/>
  <c r="U58" i="14"/>
  <c r="T58" i="14"/>
  <c r="N58" i="14"/>
  <c r="M58" i="14"/>
  <c r="L58" i="14"/>
  <c r="H57" i="14"/>
  <c r="S57" i="14"/>
  <c r="D57" i="14"/>
  <c r="F57" i="14"/>
  <c r="G57" i="14"/>
  <c r="R57" i="14"/>
  <c r="AI57" i="14"/>
  <c r="AH57" i="14"/>
  <c r="Y57" i="14"/>
  <c r="AC57" i="14"/>
  <c r="AG57" i="14"/>
  <c r="AE57" i="14"/>
  <c r="I57" i="14"/>
  <c r="AA57" i="14"/>
  <c r="U57" i="14"/>
  <c r="T57" i="14"/>
  <c r="N57" i="14"/>
  <c r="M57" i="14"/>
  <c r="L57" i="14"/>
  <c r="S51" i="14"/>
  <c r="K51" i="14"/>
  <c r="V49" i="14"/>
  <c r="AS48" i="14"/>
  <c r="AQ48" i="14"/>
  <c r="AI48" i="14"/>
  <c r="AP48" i="14"/>
  <c r="AO48" i="14"/>
  <c r="AN6" i="14"/>
  <c r="AN7" i="14"/>
  <c r="AN8" i="14"/>
  <c r="AN9" i="14"/>
  <c r="AN10" i="14"/>
  <c r="AN11" i="14"/>
  <c r="AN12" i="14"/>
  <c r="AN13" i="14"/>
  <c r="AN14" i="14"/>
  <c r="AN15" i="14"/>
  <c r="AN16" i="14"/>
  <c r="AN17" i="14"/>
  <c r="AN18" i="14"/>
  <c r="AN19" i="14"/>
  <c r="AN20" i="14"/>
  <c r="AN21" i="14"/>
  <c r="AN22" i="14"/>
  <c r="AN23" i="14"/>
  <c r="AN24" i="14"/>
  <c r="AN25" i="14"/>
  <c r="AN26" i="14"/>
  <c r="AN27" i="14"/>
  <c r="AN28" i="14"/>
  <c r="AN29" i="14"/>
  <c r="AN30" i="14"/>
  <c r="AN31" i="14"/>
  <c r="AN32" i="14"/>
  <c r="AN33" i="14"/>
  <c r="AN34" i="14"/>
  <c r="AN35" i="14"/>
  <c r="AN36" i="14"/>
  <c r="AN37" i="14"/>
  <c r="AN38" i="14"/>
  <c r="AN39" i="14"/>
  <c r="AN40" i="14"/>
  <c r="AN41" i="14"/>
  <c r="AN42" i="14"/>
  <c r="AN43" i="14"/>
  <c r="AN44" i="14"/>
  <c r="AN45" i="14"/>
  <c r="AN46" i="14"/>
  <c r="AN47" i="14"/>
  <c r="AN48" i="14"/>
  <c r="AG6" i="14"/>
  <c r="AG7" i="14"/>
  <c r="AG8" i="14"/>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N48"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S47" i="14"/>
  <c r="AQ47" i="14"/>
  <c r="AI47" i="14"/>
  <c r="AP47" i="14"/>
  <c r="AO47" i="14"/>
  <c r="N47" i="14"/>
  <c r="AS46" i="14"/>
  <c r="AQ46" i="14"/>
  <c r="AI46" i="14"/>
  <c r="AP46" i="14"/>
  <c r="AO46" i="14"/>
  <c r="N46" i="14"/>
  <c r="AS45" i="14"/>
  <c r="AQ45" i="14"/>
  <c r="AI45" i="14"/>
  <c r="AP45" i="14"/>
  <c r="AO45" i="14"/>
  <c r="N45" i="14"/>
  <c r="AS44" i="14"/>
  <c r="AQ44" i="14"/>
  <c r="AI44" i="14"/>
  <c r="AP44" i="14"/>
  <c r="AO44" i="14"/>
  <c r="N44" i="14"/>
  <c r="AS43" i="14"/>
  <c r="AQ43" i="14"/>
  <c r="AI43" i="14"/>
  <c r="AP43" i="14"/>
  <c r="AO43" i="14"/>
  <c r="N43" i="14"/>
  <c r="AS42" i="14"/>
  <c r="AQ42" i="14"/>
  <c r="AI42" i="14"/>
  <c r="AP42" i="14"/>
  <c r="AO42" i="14"/>
  <c r="N42" i="14"/>
  <c r="AS41" i="14"/>
  <c r="AQ41" i="14"/>
  <c r="AI41" i="14"/>
  <c r="AP41" i="14"/>
  <c r="AO41" i="14"/>
  <c r="N41" i="14"/>
  <c r="AS40" i="14"/>
  <c r="AQ40" i="14"/>
  <c r="AI40" i="14"/>
  <c r="AP40" i="14"/>
  <c r="AO40" i="14"/>
  <c r="N40" i="14"/>
  <c r="AS39" i="14"/>
  <c r="AQ39" i="14"/>
  <c r="AI39" i="14"/>
  <c r="AP39" i="14"/>
  <c r="AO39" i="14"/>
  <c r="U39" i="14"/>
  <c r="N39" i="14"/>
  <c r="AS38" i="14"/>
  <c r="AQ38" i="14"/>
  <c r="AI38" i="14"/>
  <c r="AP38" i="14"/>
  <c r="AO38" i="14"/>
  <c r="U38" i="14"/>
  <c r="N38" i="14"/>
  <c r="AS37" i="14"/>
  <c r="AQ37" i="14"/>
  <c r="AI37" i="14"/>
  <c r="AP37" i="14"/>
  <c r="AO37" i="14"/>
  <c r="U37" i="14"/>
  <c r="N37" i="14"/>
  <c r="AS36" i="14"/>
  <c r="AQ36" i="14"/>
  <c r="AI36" i="14"/>
  <c r="AP36" i="14"/>
  <c r="AO36" i="14"/>
  <c r="U36" i="14"/>
  <c r="N36" i="14"/>
  <c r="AS35" i="14"/>
  <c r="AQ35" i="14"/>
  <c r="AI35" i="14"/>
  <c r="AP35" i="14"/>
  <c r="AO35" i="14"/>
  <c r="U35" i="14"/>
  <c r="N35" i="14"/>
  <c r="AS34" i="14"/>
  <c r="AQ34" i="14"/>
  <c r="AI34" i="14"/>
  <c r="AP34" i="14"/>
  <c r="AO34" i="14"/>
  <c r="AL34" i="14"/>
  <c r="AF34" i="14"/>
  <c r="U34" i="14"/>
  <c r="N34" i="14"/>
  <c r="AS33" i="14"/>
  <c r="AQ33" i="14"/>
  <c r="AI33" i="14"/>
  <c r="AP33" i="14"/>
  <c r="AO33" i="14"/>
  <c r="U33" i="14"/>
  <c r="N33" i="14"/>
  <c r="AS32" i="14"/>
  <c r="AQ32" i="14"/>
  <c r="AI32" i="14"/>
  <c r="AP32" i="14"/>
  <c r="AO32" i="14"/>
  <c r="U32" i="14"/>
  <c r="N32" i="14"/>
  <c r="AS31" i="14"/>
  <c r="AQ31" i="14"/>
  <c r="AI31" i="14"/>
  <c r="AP31" i="14"/>
  <c r="AO31" i="14"/>
  <c r="U31" i="14"/>
  <c r="N31" i="14"/>
  <c r="AS30" i="14"/>
  <c r="AQ30" i="14"/>
  <c r="AI30" i="14"/>
  <c r="AP30" i="14"/>
  <c r="AO30" i="14"/>
  <c r="U30" i="14"/>
  <c r="N30" i="14"/>
  <c r="AS29" i="14"/>
  <c r="AQ29" i="14"/>
  <c r="AI29" i="14"/>
  <c r="AP29" i="14"/>
  <c r="AO29" i="14"/>
  <c r="N29" i="14"/>
  <c r="AS28" i="14"/>
  <c r="AQ28" i="14"/>
  <c r="AI28" i="14"/>
  <c r="AP28" i="14"/>
  <c r="AO28" i="14"/>
  <c r="N28" i="14"/>
  <c r="AS27" i="14"/>
  <c r="AQ27" i="14"/>
  <c r="AI27" i="14"/>
  <c r="AP27" i="14"/>
  <c r="AO27" i="14"/>
  <c r="N27" i="14"/>
  <c r="AS26" i="14"/>
  <c r="AQ26" i="14"/>
  <c r="AI26" i="14"/>
  <c r="AP26" i="14"/>
  <c r="AO26" i="14"/>
  <c r="N26" i="14"/>
  <c r="AS25" i="14"/>
  <c r="AQ25" i="14"/>
  <c r="AI25" i="14"/>
  <c r="AP25" i="14"/>
  <c r="AO25" i="14"/>
  <c r="N25" i="14"/>
  <c r="AS24" i="14"/>
  <c r="AQ24" i="14"/>
  <c r="AI24" i="14"/>
  <c r="AP24" i="14"/>
  <c r="AO24" i="14"/>
  <c r="N24" i="14"/>
  <c r="AS23" i="14"/>
  <c r="AQ23" i="14"/>
  <c r="AI23" i="14"/>
  <c r="AP23" i="14"/>
  <c r="AO23" i="14"/>
  <c r="N23" i="14"/>
  <c r="AS22" i="14"/>
  <c r="AQ22" i="14"/>
  <c r="AI22" i="14"/>
  <c r="AP22" i="14"/>
  <c r="AO22" i="14"/>
  <c r="N22" i="14"/>
  <c r="AS21" i="14"/>
  <c r="AQ21" i="14"/>
  <c r="AI21" i="14"/>
  <c r="AP21" i="14"/>
  <c r="AO21" i="14"/>
  <c r="N21" i="14"/>
  <c r="AS20" i="14"/>
  <c r="AQ20" i="14"/>
  <c r="AI20" i="14"/>
  <c r="AP20" i="14"/>
  <c r="AO20" i="14"/>
  <c r="N20" i="14"/>
  <c r="AS19" i="14"/>
  <c r="AQ19" i="14"/>
  <c r="AI19" i="14"/>
  <c r="AP19" i="14"/>
  <c r="AO19" i="14"/>
  <c r="N19" i="14"/>
  <c r="AS18" i="14"/>
  <c r="AQ18" i="14"/>
  <c r="AI18" i="14"/>
  <c r="AP18" i="14"/>
  <c r="AO18" i="14"/>
  <c r="N18" i="14"/>
  <c r="AS17" i="14"/>
  <c r="AQ17" i="14"/>
  <c r="AI17" i="14"/>
  <c r="AP17" i="14"/>
  <c r="AO17" i="14"/>
  <c r="N17" i="14"/>
  <c r="AS16" i="14"/>
  <c r="AQ16" i="14"/>
  <c r="AI16" i="14"/>
  <c r="AP16" i="14"/>
  <c r="AO16" i="14"/>
  <c r="N16" i="14"/>
  <c r="AS15" i="14"/>
  <c r="AQ15" i="14"/>
  <c r="AI15" i="14"/>
  <c r="AP15" i="14"/>
  <c r="AO15" i="14"/>
  <c r="N15" i="14"/>
  <c r="AS14" i="14"/>
  <c r="AQ14" i="14"/>
  <c r="AI14" i="14"/>
  <c r="AP14" i="14"/>
  <c r="AO14" i="14"/>
  <c r="N14" i="14"/>
  <c r="AS13" i="14"/>
  <c r="AQ13" i="14"/>
  <c r="AI13" i="14"/>
  <c r="AP13" i="14"/>
  <c r="AO13" i="14"/>
  <c r="N13" i="14"/>
  <c r="AS12" i="14"/>
  <c r="AQ12" i="14"/>
  <c r="AI12" i="14"/>
  <c r="AP12" i="14"/>
  <c r="AO12" i="14"/>
  <c r="N12" i="14"/>
  <c r="AS11" i="14"/>
  <c r="AQ11" i="14"/>
  <c r="AI11" i="14"/>
  <c r="AP11" i="14"/>
  <c r="AO11" i="14"/>
  <c r="N11" i="14"/>
  <c r="AS10" i="14"/>
  <c r="AQ10" i="14"/>
  <c r="AI10" i="14"/>
  <c r="AP10" i="14"/>
  <c r="AO10" i="14"/>
  <c r="N10" i="14"/>
  <c r="AS16" i="13"/>
  <c r="AS31" i="13"/>
  <c r="AR16" i="13"/>
  <c r="AR31" i="13"/>
  <c r="AQ16" i="13"/>
  <c r="AQ31" i="13"/>
  <c r="AP16" i="13"/>
  <c r="AP31" i="13"/>
  <c r="AO16" i="13"/>
  <c r="AO31" i="13"/>
  <c r="AN16" i="13"/>
  <c r="AN31" i="13"/>
  <c r="AM16" i="13"/>
  <c r="AM31" i="13"/>
  <c r="AL16" i="13"/>
  <c r="AL31" i="13"/>
  <c r="AK16" i="13"/>
  <c r="AK31" i="13"/>
  <c r="AJ16" i="13"/>
  <c r="AJ31" i="13"/>
  <c r="AI16" i="13"/>
  <c r="AI31" i="13"/>
  <c r="AH16" i="13"/>
  <c r="AH31" i="13"/>
  <c r="AG16" i="13"/>
  <c r="AG31" i="13"/>
  <c r="AF16" i="13"/>
  <c r="AF31" i="13"/>
  <c r="AE16" i="13"/>
  <c r="AE31" i="13"/>
  <c r="AD16" i="13"/>
  <c r="AD31" i="13"/>
  <c r="AC16" i="13"/>
  <c r="AC31" i="13"/>
  <c r="AB16" i="13"/>
  <c r="AB31" i="13"/>
  <c r="AA16" i="13"/>
  <c r="AA31" i="13"/>
  <c r="Z16" i="13"/>
  <c r="Z31" i="13"/>
  <c r="Y16" i="13"/>
  <c r="Y31" i="13"/>
  <c r="X16" i="13"/>
  <c r="X31" i="13"/>
  <c r="W16" i="13"/>
  <c r="W31" i="13"/>
  <c r="V16" i="13"/>
  <c r="V31" i="13"/>
  <c r="U16" i="13"/>
  <c r="U31" i="13"/>
  <c r="T16" i="13"/>
  <c r="T31" i="13"/>
  <c r="S16" i="13"/>
  <c r="S31" i="13"/>
  <c r="R16" i="13"/>
  <c r="R31" i="13"/>
  <c r="Q16" i="13"/>
  <c r="Q31" i="13"/>
  <c r="P16" i="13"/>
  <c r="P31" i="13"/>
  <c r="O16" i="13"/>
  <c r="O31" i="13"/>
  <c r="N16" i="13"/>
  <c r="N31" i="13"/>
  <c r="M16" i="13"/>
  <c r="M31" i="13"/>
  <c r="L16" i="13"/>
  <c r="L31" i="13"/>
  <c r="K16" i="13"/>
  <c r="K31" i="13"/>
  <c r="J16" i="13"/>
  <c r="J31" i="13"/>
  <c r="I16" i="13"/>
  <c r="I31" i="13"/>
  <c r="H16" i="13"/>
  <c r="H31" i="13"/>
  <c r="G16" i="13"/>
  <c r="G31" i="13"/>
  <c r="F16" i="13"/>
  <c r="F31" i="13"/>
  <c r="E16" i="13"/>
  <c r="E31" i="13"/>
  <c r="D16" i="13"/>
  <c r="D31" i="13"/>
  <c r="AS15" i="13"/>
  <c r="AS30" i="13"/>
  <c r="AR15" i="13"/>
  <c r="AR30" i="13"/>
  <c r="AQ15" i="13"/>
  <c r="AQ30" i="13"/>
  <c r="AP15" i="13"/>
  <c r="AP30" i="13"/>
  <c r="AO15" i="13"/>
  <c r="AO30" i="13"/>
  <c r="AN15" i="13"/>
  <c r="AN30" i="13"/>
  <c r="AM15" i="13"/>
  <c r="AM30" i="13"/>
  <c r="AL15" i="13"/>
  <c r="AL30" i="13"/>
  <c r="AK15" i="13"/>
  <c r="AK30" i="13"/>
  <c r="AJ15" i="13"/>
  <c r="AJ30" i="13"/>
  <c r="AI15" i="13"/>
  <c r="AI30" i="13"/>
  <c r="AH15" i="13"/>
  <c r="AH30" i="13"/>
  <c r="AG15" i="13"/>
  <c r="AG30" i="13"/>
  <c r="AF15" i="13"/>
  <c r="AF30" i="13"/>
  <c r="AE15" i="13"/>
  <c r="AE30" i="13"/>
  <c r="AD15" i="13"/>
  <c r="AD30" i="13"/>
  <c r="AC15" i="13"/>
  <c r="AC30" i="13"/>
  <c r="AB15" i="13"/>
  <c r="AB30" i="13"/>
  <c r="AA15" i="13"/>
  <c r="AA30" i="13"/>
  <c r="Z15" i="13"/>
  <c r="Z30" i="13"/>
  <c r="Y15" i="13"/>
  <c r="Y30" i="13"/>
  <c r="X15" i="13"/>
  <c r="X30" i="13"/>
  <c r="W15" i="13"/>
  <c r="W30" i="13"/>
  <c r="V15" i="13"/>
  <c r="V30" i="13"/>
  <c r="U15" i="13"/>
  <c r="U30" i="13"/>
  <c r="T15" i="13"/>
  <c r="T30" i="13"/>
  <c r="S15" i="13"/>
  <c r="S30" i="13"/>
  <c r="R15" i="13"/>
  <c r="R30" i="13"/>
  <c r="Q15" i="13"/>
  <c r="Q30" i="13"/>
  <c r="P15" i="13"/>
  <c r="P30" i="13"/>
  <c r="O15" i="13"/>
  <c r="O30" i="13"/>
  <c r="N15" i="13"/>
  <c r="N30" i="13"/>
  <c r="M15" i="13"/>
  <c r="M30" i="13"/>
  <c r="L15" i="13"/>
  <c r="L30" i="13"/>
  <c r="K15" i="13"/>
  <c r="K30" i="13"/>
  <c r="J15" i="13"/>
  <c r="J30" i="13"/>
  <c r="I15" i="13"/>
  <c r="I30" i="13"/>
  <c r="H30" i="13"/>
  <c r="G30" i="13"/>
  <c r="F30" i="13"/>
  <c r="E30" i="13"/>
  <c r="D30" i="13"/>
  <c r="AS9" i="13"/>
  <c r="AS24" i="13"/>
  <c r="AR9" i="13"/>
  <c r="AR24" i="13"/>
  <c r="AQ9" i="13"/>
  <c r="AQ24" i="13"/>
  <c r="AP9" i="13"/>
  <c r="AP24" i="13"/>
  <c r="AO9" i="13"/>
  <c r="AO24" i="13"/>
  <c r="AN9" i="13"/>
  <c r="AN24" i="13"/>
  <c r="AM9" i="13"/>
  <c r="AM24" i="13"/>
  <c r="AL9" i="13"/>
  <c r="AL24" i="13"/>
  <c r="AK9" i="13"/>
  <c r="AK24" i="13"/>
  <c r="AJ9" i="13"/>
  <c r="AJ24" i="13"/>
  <c r="AI9" i="13"/>
  <c r="AI24" i="13"/>
  <c r="AH9" i="13"/>
  <c r="AH24" i="13"/>
  <c r="AG9" i="13"/>
  <c r="AG24" i="13"/>
  <c r="AF9" i="13"/>
  <c r="AF24" i="13"/>
  <c r="AE9" i="13"/>
  <c r="AE24" i="13"/>
  <c r="AD9" i="13"/>
  <c r="AD24" i="13"/>
  <c r="AC9" i="13"/>
  <c r="AC24" i="13"/>
  <c r="AB9" i="13"/>
  <c r="AB24" i="13"/>
  <c r="AA9" i="13"/>
  <c r="AA24" i="13"/>
  <c r="Z9" i="13"/>
  <c r="Z24" i="13"/>
  <c r="Y9" i="13"/>
  <c r="Y24" i="13"/>
  <c r="X9" i="13"/>
  <c r="X24" i="13"/>
  <c r="W9" i="13"/>
  <c r="W24" i="13"/>
  <c r="V9" i="13"/>
  <c r="V24" i="13"/>
  <c r="U9" i="13"/>
  <c r="U24" i="13"/>
  <c r="T9" i="13"/>
  <c r="T24" i="13"/>
  <c r="S9" i="13"/>
  <c r="S24" i="13"/>
  <c r="R9" i="13"/>
  <c r="R24" i="13"/>
  <c r="Q9" i="13"/>
  <c r="Q24" i="13"/>
  <c r="P9" i="13"/>
  <c r="P24" i="13"/>
  <c r="O9" i="13"/>
  <c r="O24" i="13"/>
  <c r="N9" i="13"/>
  <c r="N24" i="13"/>
  <c r="M9" i="13"/>
  <c r="M24" i="13"/>
  <c r="L9" i="13"/>
  <c r="L24" i="13"/>
  <c r="K9" i="13"/>
  <c r="K24" i="13"/>
  <c r="J9" i="13"/>
  <c r="J24" i="13"/>
  <c r="I9" i="13"/>
  <c r="I24" i="13"/>
  <c r="H9" i="13"/>
  <c r="H24" i="13"/>
  <c r="G9" i="13"/>
  <c r="G24" i="13"/>
  <c r="F9" i="13"/>
  <c r="F24" i="13"/>
  <c r="E9" i="13"/>
  <c r="E24" i="13"/>
  <c r="D9" i="13"/>
  <c r="D24" i="13"/>
  <c r="AS8" i="13"/>
  <c r="AS23" i="13"/>
  <c r="AR8" i="13"/>
  <c r="AR23" i="13"/>
  <c r="AQ8" i="13"/>
  <c r="AQ23" i="13"/>
  <c r="AP8" i="13"/>
  <c r="AP23" i="13"/>
  <c r="AO8" i="13"/>
  <c r="AO23" i="13"/>
  <c r="AN8" i="13"/>
  <c r="AN23" i="13"/>
  <c r="AM8" i="13"/>
  <c r="AM23" i="13"/>
  <c r="AL8" i="13"/>
  <c r="AL23" i="13"/>
  <c r="AK8" i="13"/>
  <c r="AK23" i="13"/>
  <c r="AS7" i="13"/>
  <c r="AS22" i="13"/>
  <c r="AR7" i="13"/>
  <c r="AR22" i="13"/>
  <c r="AQ7" i="13"/>
  <c r="AQ22" i="13"/>
  <c r="AP7" i="13"/>
  <c r="AP22" i="13"/>
  <c r="AO7" i="13"/>
  <c r="AO22" i="13"/>
  <c r="AN7" i="13"/>
  <c r="AN22" i="13"/>
  <c r="AM7" i="13"/>
  <c r="AM22" i="13"/>
  <c r="AL7" i="13"/>
  <c r="AL22" i="13"/>
  <c r="AK7" i="13"/>
  <c r="AK22" i="13"/>
  <c r="AS6" i="13"/>
  <c r="AS21" i="13"/>
  <c r="AR6" i="13"/>
  <c r="AR21" i="13"/>
  <c r="AQ6" i="13"/>
  <c r="AQ21" i="13"/>
  <c r="AP6" i="13"/>
  <c r="AP21" i="13"/>
  <c r="AO6" i="13"/>
  <c r="AO21" i="13"/>
  <c r="AN6" i="13"/>
  <c r="AN21" i="13"/>
  <c r="AM6" i="13"/>
  <c r="AM21" i="13"/>
  <c r="AL6" i="13"/>
  <c r="AL21" i="13"/>
  <c r="AK6" i="13"/>
  <c r="AK21" i="13"/>
  <c r="AS5" i="13"/>
  <c r="AS20" i="13"/>
  <c r="AR5" i="13"/>
  <c r="AR20" i="13"/>
  <c r="AQ5" i="13"/>
  <c r="AQ20" i="13"/>
  <c r="AP5" i="13"/>
  <c r="AP20" i="13"/>
  <c r="AO5" i="13"/>
  <c r="AO20" i="13"/>
  <c r="AN5" i="13"/>
  <c r="AN20" i="13"/>
  <c r="AM5" i="13"/>
  <c r="AM20" i="13"/>
  <c r="AL5" i="13"/>
  <c r="AL20" i="13"/>
  <c r="AK5" i="13"/>
  <c r="AK20" i="13"/>
  <c r="E18" i="13"/>
  <c r="F18" i="13"/>
  <c r="G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S14" i="13"/>
  <c r="AR14" i="13"/>
  <c r="AQ14" i="13"/>
  <c r="AP14" i="13"/>
  <c r="AO14" i="13"/>
  <c r="AN14" i="13"/>
  <c r="AM14" i="13"/>
  <c r="AL14" i="13"/>
  <c r="AK14" i="13"/>
  <c r="AS13" i="13"/>
  <c r="AR13" i="13"/>
  <c r="AQ13" i="13"/>
  <c r="AP13" i="13"/>
  <c r="AO13" i="13"/>
  <c r="AN13" i="13"/>
  <c r="AM13" i="13"/>
  <c r="AL13" i="13"/>
  <c r="AK13" i="13"/>
  <c r="AS11" i="13"/>
  <c r="AR11" i="13"/>
  <c r="AQ11" i="13"/>
  <c r="AP11" i="13"/>
  <c r="AO11" i="13"/>
  <c r="AN11" i="13"/>
  <c r="AM11" i="13"/>
  <c r="AL11" i="13"/>
  <c r="AK11" i="13"/>
  <c r="E3" i="13"/>
  <c r="F3" i="13"/>
  <c r="G3" i="13"/>
  <c r="H3" i="13"/>
  <c r="I3" i="13"/>
  <c r="J3" i="13"/>
  <c r="K3" i="13"/>
  <c r="L3" i="13"/>
  <c r="M3" i="13"/>
  <c r="N3" i="13"/>
  <c r="O3" i="13"/>
  <c r="P3" i="13"/>
  <c r="Q3" i="13"/>
  <c r="R3" i="13"/>
  <c r="S3" i="13"/>
  <c r="T3" i="13"/>
  <c r="U3" i="13"/>
  <c r="V3" i="13"/>
  <c r="W3" i="13"/>
  <c r="X3" i="13"/>
  <c r="Y3" i="13"/>
  <c r="Z3" i="13"/>
  <c r="AA3" i="13"/>
  <c r="AB3" i="13"/>
  <c r="AC3" i="13"/>
  <c r="AD3" i="13"/>
  <c r="AE3" i="13"/>
  <c r="AF3" i="13"/>
  <c r="AG3" i="13"/>
  <c r="AH3" i="13"/>
  <c r="AI3" i="13"/>
  <c r="AJ3" i="13"/>
  <c r="AK3" i="13"/>
  <c r="AL3" i="13"/>
  <c r="AM3" i="13"/>
  <c r="AN3" i="13"/>
  <c r="AO3" i="13"/>
  <c r="AP3" i="13"/>
  <c r="AQ3" i="13"/>
  <c r="AR3" i="13"/>
  <c r="AS3" i="13"/>
  <c r="E18" i="12"/>
  <c r="F18" i="12"/>
  <c r="G18" i="12"/>
  <c r="H18" i="12"/>
  <c r="I18" i="12"/>
  <c r="J18" i="12"/>
  <c r="K18" i="12"/>
  <c r="L18" i="12"/>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AN15"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E15" i="12"/>
  <c r="D15" i="12"/>
  <c r="AN9" i="12"/>
  <c r="AM9" i="12"/>
  <c r="AL9" i="12"/>
  <c r="AK9" i="12"/>
  <c r="AJ9" i="12"/>
  <c r="AI9" i="12"/>
  <c r="AH9" i="12"/>
  <c r="AG9" i="12"/>
  <c r="AF9" i="12"/>
  <c r="AE9" i="12"/>
  <c r="AD9" i="12"/>
  <c r="AC9" i="12"/>
  <c r="AB9" i="12"/>
  <c r="AA9" i="12"/>
  <c r="Z9" i="12"/>
  <c r="Y9" i="12"/>
  <c r="X9" i="12"/>
  <c r="W9" i="12"/>
  <c r="V9" i="12"/>
  <c r="U9" i="12"/>
  <c r="T9" i="12"/>
  <c r="S9" i="12"/>
  <c r="R9" i="12"/>
  <c r="Q9" i="12"/>
  <c r="P9" i="12"/>
  <c r="O9" i="12"/>
  <c r="N9" i="12"/>
  <c r="M9" i="12"/>
  <c r="L9" i="12"/>
  <c r="K9" i="12"/>
  <c r="J9" i="12"/>
  <c r="I9" i="12"/>
  <c r="H9" i="12"/>
  <c r="G9" i="12"/>
  <c r="F9" i="12"/>
  <c r="E9" i="12"/>
  <c r="D9" i="12"/>
  <c r="E3" i="12"/>
  <c r="F3" i="12"/>
  <c r="G3" i="12"/>
  <c r="H3" i="12"/>
  <c r="I3" i="12"/>
  <c r="J3" i="12"/>
  <c r="K3" i="12"/>
  <c r="L3" i="12"/>
  <c r="M3" i="12"/>
  <c r="N3" i="12"/>
  <c r="O3" i="12"/>
  <c r="P3" i="12"/>
  <c r="Q3" i="12"/>
  <c r="R3" i="12"/>
  <c r="S3" i="12"/>
  <c r="T3" i="12"/>
  <c r="U3" i="12"/>
  <c r="V3" i="12"/>
  <c r="W3" i="12"/>
  <c r="X3" i="12"/>
  <c r="Y3" i="12"/>
  <c r="Z3" i="12"/>
  <c r="AA3" i="12"/>
  <c r="AB3" i="12"/>
  <c r="AC3" i="12"/>
  <c r="AD3" i="12"/>
  <c r="AE3" i="12"/>
  <c r="AF3" i="12"/>
  <c r="AG3" i="12"/>
  <c r="AH3" i="12"/>
  <c r="AI3" i="12"/>
  <c r="AJ3" i="12"/>
  <c r="AK3" i="12"/>
  <c r="AL3" i="12"/>
  <c r="AM3" i="12"/>
  <c r="AN3" i="12"/>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AN29" i="11"/>
  <c r="AM29" i="11"/>
  <c r="AL29" i="11"/>
  <c r="AK29" i="11"/>
  <c r="AJ29" i="11"/>
  <c r="AI29" i="11"/>
  <c r="AH29" i="11"/>
  <c r="AG29" i="11"/>
  <c r="AF29"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AN23" i="11"/>
  <c r="AM23" i="11"/>
  <c r="AL23" i="11"/>
  <c r="AK23" i="11"/>
  <c r="AJ23" i="11"/>
  <c r="AI23" i="11"/>
  <c r="AH23" i="11"/>
  <c r="AG23" i="11"/>
  <c r="AF23" i="11"/>
  <c r="AN22" i="11"/>
  <c r="AM22" i="11"/>
  <c r="AL22" i="11"/>
  <c r="AK22" i="11"/>
  <c r="AJ22" i="11"/>
  <c r="AI22" i="11"/>
  <c r="AH22" i="11"/>
  <c r="AG22" i="11"/>
  <c r="AF22" i="11"/>
  <c r="AN21" i="11"/>
  <c r="AM21" i="11"/>
  <c r="AL21" i="11"/>
  <c r="AK21" i="11"/>
  <c r="AJ21" i="11"/>
  <c r="AI21" i="11"/>
  <c r="AH21" i="11"/>
  <c r="AG21" i="11"/>
  <c r="AF21" i="11"/>
  <c r="AN20" i="11"/>
  <c r="AM20" i="11"/>
  <c r="AL20" i="11"/>
  <c r="AK20" i="11"/>
  <c r="AJ20" i="11"/>
  <c r="AI20" i="11"/>
  <c r="AH20" i="11"/>
  <c r="AG20" i="11"/>
  <c r="AF20" i="11"/>
  <c r="E18" i="11"/>
  <c r="F18" i="11"/>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AN14" i="11"/>
  <c r="AM14" i="11"/>
  <c r="AL14" i="11"/>
  <c r="AK14" i="11"/>
  <c r="AJ14" i="11"/>
  <c r="AI14" i="11"/>
  <c r="AH14" i="11"/>
  <c r="AG14" i="11"/>
  <c r="AF14" i="11"/>
  <c r="AN13" i="11"/>
  <c r="AM13" i="11"/>
  <c r="AL13" i="11"/>
  <c r="AK13" i="11"/>
  <c r="AJ13" i="11"/>
  <c r="AI13" i="11"/>
  <c r="AH13" i="11"/>
  <c r="AG13" i="11"/>
  <c r="AF13"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AN8" i="11"/>
  <c r="AM8" i="11"/>
  <c r="AL8" i="11"/>
  <c r="AK8" i="11"/>
  <c r="AJ8" i="11"/>
  <c r="AI8" i="11"/>
  <c r="AH8" i="11"/>
  <c r="AG8" i="11"/>
  <c r="AF8" i="11"/>
  <c r="AN7" i="11"/>
  <c r="AM7" i="11"/>
  <c r="AL7" i="11"/>
  <c r="AK7" i="11"/>
  <c r="AJ7" i="11"/>
  <c r="AI7" i="11"/>
  <c r="AH7" i="11"/>
  <c r="AG7" i="11"/>
  <c r="AF7" i="11"/>
  <c r="AN6" i="11"/>
  <c r="AM6" i="11"/>
  <c r="AL6" i="11"/>
  <c r="AK6" i="11"/>
  <c r="AJ6" i="11"/>
  <c r="AI6" i="11"/>
  <c r="AH6" i="11"/>
  <c r="AG6" i="11"/>
  <c r="AF6" i="11"/>
  <c r="AN5" i="11"/>
  <c r="AM5" i="11"/>
  <c r="AL5" i="11"/>
  <c r="AK5" i="11"/>
  <c r="AJ5" i="11"/>
  <c r="AI5" i="11"/>
  <c r="AH5" i="11"/>
  <c r="AG5" i="11"/>
  <c r="AF5" i="11"/>
  <c r="E3" i="11"/>
  <c r="F3" i="11"/>
  <c r="G3" i="11"/>
  <c r="H3" i="11"/>
  <c r="I3" i="11"/>
  <c r="J3" i="11"/>
  <c r="K3" i="11"/>
  <c r="L3" i="11"/>
  <c r="M3" i="11"/>
  <c r="N3" i="11"/>
  <c r="O3" i="11"/>
  <c r="P3" i="11"/>
  <c r="Q3" i="11"/>
  <c r="R3" i="11"/>
  <c r="S3" i="11"/>
  <c r="T3" i="11"/>
  <c r="U3" i="11"/>
  <c r="V3" i="11"/>
  <c r="W3" i="11"/>
  <c r="X3" i="11"/>
  <c r="Y3" i="11"/>
  <c r="Z3" i="11"/>
  <c r="AA3" i="11"/>
  <c r="AB3" i="11"/>
  <c r="AC3" i="11"/>
  <c r="AD3" i="11"/>
  <c r="AE3" i="11"/>
  <c r="AF3" i="11"/>
  <c r="AG3" i="11"/>
  <c r="AH3" i="11"/>
  <c r="AI3" i="11"/>
  <c r="AJ3" i="11"/>
  <c r="AK3" i="11"/>
  <c r="AL3" i="11"/>
  <c r="AM3" i="11"/>
  <c r="AN3" i="11"/>
  <c r="AO16" i="10"/>
  <c r="AO30" i="10"/>
  <c r="AN16" i="10"/>
  <c r="AN30" i="10"/>
  <c r="AM16" i="10"/>
  <c r="AM30" i="10"/>
  <c r="AL16" i="10"/>
  <c r="AL30" i="10"/>
  <c r="AK16" i="10"/>
  <c r="AK30" i="10"/>
  <c r="AJ16" i="10"/>
  <c r="AJ30" i="10"/>
  <c r="AI16" i="10"/>
  <c r="AI30" i="10"/>
  <c r="AH16" i="10"/>
  <c r="AH30" i="10"/>
  <c r="AG16" i="10"/>
  <c r="AG30" i="10"/>
  <c r="AF16" i="10"/>
  <c r="AF30" i="10"/>
  <c r="AE16" i="10"/>
  <c r="AE30" i="10"/>
  <c r="AD16" i="10"/>
  <c r="AD30" i="10"/>
  <c r="AC16" i="10"/>
  <c r="AC30" i="10"/>
  <c r="AB16" i="10"/>
  <c r="AB30" i="10"/>
  <c r="AA16" i="10"/>
  <c r="AA30" i="10"/>
  <c r="Z16" i="10"/>
  <c r="Z30" i="10"/>
  <c r="Y16" i="10"/>
  <c r="Y30" i="10"/>
  <c r="X16" i="10"/>
  <c r="X30" i="10"/>
  <c r="W16" i="10"/>
  <c r="W30" i="10"/>
  <c r="V16" i="10"/>
  <c r="V30" i="10"/>
  <c r="U16" i="10"/>
  <c r="U30" i="10"/>
  <c r="T16" i="10"/>
  <c r="T30" i="10"/>
  <c r="S16" i="10"/>
  <c r="S30" i="10"/>
  <c r="R16" i="10"/>
  <c r="R30" i="10"/>
  <c r="Q16" i="10"/>
  <c r="Q30" i="10"/>
  <c r="P16" i="10"/>
  <c r="P30" i="10"/>
  <c r="O16" i="10"/>
  <c r="O30" i="10"/>
  <c r="N16" i="10"/>
  <c r="N30" i="10"/>
  <c r="M16" i="10"/>
  <c r="M30" i="10"/>
  <c r="L16" i="10"/>
  <c r="L30" i="10"/>
  <c r="K16" i="10"/>
  <c r="K30" i="10"/>
  <c r="J16" i="10"/>
  <c r="J30" i="10"/>
  <c r="I16" i="10"/>
  <c r="I30" i="10"/>
  <c r="H16" i="10"/>
  <c r="H30" i="10"/>
  <c r="G16" i="10"/>
  <c r="G30" i="10"/>
  <c r="F16" i="10"/>
  <c r="F30" i="10"/>
  <c r="E16" i="10"/>
  <c r="E30" i="10"/>
  <c r="D16" i="10"/>
  <c r="D30" i="10"/>
  <c r="AO15" i="10"/>
  <c r="AO29" i="10"/>
  <c r="AN15" i="10"/>
  <c r="AN29" i="10"/>
  <c r="AM15" i="10"/>
  <c r="AM29" i="10"/>
  <c r="AL15" i="10"/>
  <c r="AL29" i="10"/>
  <c r="AK15" i="10"/>
  <c r="AK29" i="10"/>
  <c r="AJ15" i="10"/>
  <c r="AJ29" i="10"/>
  <c r="AI15" i="10"/>
  <c r="AI29" i="10"/>
  <c r="AH15" i="10"/>
  <c r="AH29" i="10"/>
  <c r="AG15" i="10"/>
  <c r="AG29" i="10"/>
  <c r="AF15" i="10"/>
  <c r="AF29" i="10"/>
  <c r="AE15" i="10"/>
  <c r="AE29" i="10"/>
  <c r="AD15" i="10"/>
  <c r="AD29" i="10"/>
  <c r="AC15" i="10"/>
  <c r="AC29" i="10"/>
  <c r="AB15" i="10"/>
  <c r="AB29" i="10"/>
  <c r="AA15" i="10"/>
  <c r="AA29" i="10"/>
  <c r="Z15" i="10"/>
  <c r="Z29" i="10"/>
  <c r="Y15" i="10"/>
  <c r="Y29" i="10"/>
  <c r="X15" i="10"/>
  <c r="X29" i="10"/>
  <c r="W15" i="10"/>
  <c r="W29" i="10"/>
  <c r="V15" i="10"/>
  <c r="V29" i="10"/>
  <c r="U15" i="10"/>
  <c r="U29" i="10"/>
  <c r="T15" i="10"/>
  <c r="T29" i="10"/>
  <c r="S15" i="10"/>
  <c r="S29" i="10"/>
  <c r="R15" i="10"/>
  <c r="R29" i="10"/>
  <c r="Q15" i="10"/>
  <c r="Q29" i="10"/>
  <c r="P15" i="10"/>
  <c r="P29" i="10"/>
  <c r="O15" i="10"/>
  <c r="O29" i="10"/>
  <c r="N15" i="10"/>
  <c r="N29" i="10"/>
  <c r="M15" i="10"/>
  <c r="M29" i="10"/>
  <c r="L15" i="10"/>
  <c r="L29" i="10"/>
  <c r="K15" i="10"/>
  <c r="K29" i="10"/>
  <c r="J15" i="10"/>
  <c r="J29" i="10"/>
  <c r="I15" i="10"/>
  <c r="I29" i="10"/>
  <c r="H15" i="10"/>
  <c r="H29" i="10"/>
  <c r="G15" i="10"/>
  <c r="G29" i="10"/>
  <c r="F15" i="10"/>
  <c r="F29" i="10"/>
  <c r="E15" i="10"/>
  <c r="E29" i="10"/>
  <c r="D15" i="10"/>
  <c r="D29" i="10"/>
  <c r="AO9" i="10"/>
  <c r="AO23" i="10"/>
  <c r="AN9" i="10"/>
  <c r="AN23" i="10"/>
  <c r="AM9" i="10"/>
  <c r="AM23" i="10"/>
  <c r="AL9" i="10"/>
  <c r="AL23" i="10"/>
  <c r="AK9" i="10"/>
  <c r="AK23" i="10"/>
  <c r="AJ9" i="10"/>
  <c r="AJ23" i="10"/>
  <c r="AI9" i="10"/>
  <c r="AI23" i="10"/>
  <c r="AH9" i="10"/>
  <c r="AH23" i="10"/>
  <c r="AG9" i="10"/>
  <c r="AG23" i="10"/>
  <c r="AF9" i="10"/>
  <c r="AF23" i="10"/>
  <c r="AE9" i="10"/>
  <c r="AE23" i="10"/>
  <c r="AD9" i="10"/>
  <c r="AD23" i="10"/>
  <c r="AC9" i="10"/>
  <c r="AC23" i="10"/>
  <c r="AB9" i="10"/>
  <c r="AB23" i="10"/>
  <c r="AA9" i="10"/>
  <c r="AA23" i="10"/>
  <c r="Z9" i="10"/>
  <c r="Z23" i="10"/>
  <c r="Y9" i="10"/>
  <c r="Y23" i="10"/>
  <c r="X9" i="10"/>
  <c r="X23" i="10"/>
  <c r="W9" i="10"/>
  <c r="W23" i="10"/>
  <c r="V9" i="10"/>
  <c r="V23" i="10"/>
  <c r="U9" i="10"/>
  <c r="U23" i="10"/>
  <c r="T9" i="10"/>
  <c r="T23" i="10"/>
  <c r="S9" i="10"/>
  <c r="S23" i="10"/>
  <c r="R9" i="10"/>
  <c r="R23" i="10"/>
  <c r="Q9" i="10"/>
  <c r="Q23" i="10"/>
  <c r="P9" i="10"/>
  <c r="P23" i="10"/>
  <c r="O9" i="10"/>
  <c r="O23" i="10"/>
  <c r="N9" i="10"/>
  <c r="N23" i="10"/>
  <c r="M9" i="10"/>
  <c r="M23" i="10"/>
  <c r="L9" i="10"/>
  <c r="L23" i="10"/>
  <c r="K9" i="10"/>
  <c r="K23" i="10"/>
  <c r="J9" i="10"/>
  <c r="J23" i="10"/>
  <c r="I9" i="10"/>
  <c r="I23" i="10"/>
  <c r="H9" i="10"/>
  <c r="H23" i="10"/>
  <c r="G9" i="10"/>
  <c r="G23" i="10"/>
  <c r="F9" i="10"/>
  <c r="F23" i="10"/>
  <c r="E9" i="10"/>
  <c r="E23" i="10"/>
  <c r="D9" i="10"/>
  <c r="D23" i="10"/>
  <c r="E3" i="10"/>
  <c r="F3" i="10"/>
  <c r="G3" i="10"/>
  <c r="H3" i="10"/>
  <c r="I3" i="10"/>
  <c r="J3" i="10"/>
  <c r="K3" i="10"/>
  <c r="L3" i="10"/>
  <c r="M3" i="10"/>
  <c r="N3" i="10"/>
  <c r="O3" i="10"/>
  <c r="P3" i="10"/>
  <c r="Q3" i="10"/>
  <c r="R3" i="10"/>
  <c r="S3" i="10"/>
  <c r="T3" i="10"/>
  <c r="U3" i="10"/>
  <c r="V3" i="10"/>
  <c r="W3" i="10"/>
  <c r="X3" i="10"/>
  <c r="Y3" i="10"/>
  <c r="Z3" i="10"/>
  <c r="AA3" i="10"/>
  <c r="AB3" i="10"/>
  <c r="AC3" i="10"/>
  <c r="AD3" i="10"/>
  <c r="AE3" i="10"/>
  <c r="AF3" i="10"/>
  <c r="AG3" i="10"/>
  <c r="AH3" i="10"/>
  <c r="AI3" i="10"/>
  <c r="AJ3" i="10"/>
  <c r="AK3" i="10"/>
  <c r="AL3" i="10"/>
  <c r="AM3" i="10"/>
  <c r="AN3" i="10"/>
  <c r="AO3" i="10"/>
  <c r="AO18" i="10"/>
  <c r="AN18"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AC34" i="9"/>
  <c r="AC35" i="9"/>
  <c r="AC36" i="9"/>
  <c r="AC37" i="9"/>
  <c r="AC42" i="9"/>
  <c r="AB34" i="9"/>
  <c r="AB35" i="9"/>
  <c r="AB36" i="9"/>
  <c r="AB37" i="9"/>
  <c r="AB42" i="9"/>
  <c r="AA34" i="9"/>
  <c r="AA35" i="9"/>
  <c r="AA36" i="9"/>
  <c r="AA37" i="9"/>
  <c r="AA42" i="9"/>
  <c r="Z34" i="9"/>
  <c r="Z35" i="9"/>
  <c r="Z36" i="9"/>
  <c r="Z37" i="9"/>
  <c r="Z42" i="9"/>
  <c r="Y34" i="9"/>
  <c r="Y35" i="9"/>
  <c r="Y36" i="9"/>
  <c r="Y37" i="9"/>
  <c r="Y42" i="9"/>
  <c r="X34" i="9"/>
  <c r="X35" i="9"/>
  <c r="X36" i="9"/>
  <c r="X37" i="9"/>
  <c r="X42" i="9"/>
  <c r="W34" i="9"/>
  <c r="W35" i="9"/>
  <c r="W36" i="9"/>
  <c r="W37" i="9"/>
  <c r="W42" i="9"/>
  <c r="V34" i="9"/>
  <c r="V35" i="9"/>
  <c r="V36" i="9"/>
  <c r="V37" i="9"/>
  <c r="V42" i="9"/>
  <c r="U34" i="9"/>
  <c r="U35" i="9"/>
  <c r="U36" i="9"/>
  <c r="U37" i="9"/>
  <c r="U42" i="9"/>
  <c r="T34" i="9"/>
  <c r="T35" i="9"/>
  <c r="T36" i="9"/>
  <c r="T37" i="9"/>
  <c r="T42" i="9"/>
  <c r="S34" i="9"/>
  <c r="S35" i="9"/>
  <c r="S36" i="9"/>
  <c r="S37" i="9"/>
  <c r="S42" i="9"/>
  <c r="R34" i="9"/>
  <c r="R35" i="9"/>
  <c r="R36" i="9"/>
  <c r="R37" i="9"/>
  <c r="R42" i="9"/>
  <c r="Q34" i="9"/>
  <c r="Q35" i="9"/>
  <c r="Q36" i="9"/>
  <c r="Q37" i="9"/>
  <c r="Q42" i="9"/>
  <c r="P34" i="9"/>
  <c r="P35" i="9"/>
  <c r="P36" i="9"/>
  <c r="P37" i="9"/>
  <c r="P42" i="9"/>
  <c r="M34" i="9"/>
  <c r="M35" i="9"/>
  <c r="M36" i="9"/>
  <c r="M37" i="9"/>
  <c r="M42" i="9"/>
  <c r="L34" i="9"/>
  <c r="L35" i="9"/>
  <c r="L36" i="9"/>
  <c r="L37" i="9"/>
  <c r="L42" i="9"/>
  <c r="K34" i="9"/>
  <c r="K35" i="9"/>
  <c r="K36" i="9"/>
  <c r="K37" i="9"/>
  <c r="K42" i="9"/>
  <c r="J34" i="9"/>
  <c r="J35" i="9"/>
  <c r="J36" i="9"/>
  <c r="J37" i="9"/>
  <c r="J42" i="9"/>
  <c r="I34" i="9"/>
  <c r="I35" i="9"/>
  <c r="I36" i="9"/>
  <c r="I37" i="9"/>
  <c r="I42" i="9"/>
  <c r="H34" i="9"/>
  <c r="H35" i="9"/>
  <c r="H36" i="9"/>
  <c r="H37" i="9"/>
  <c r="H42" i="9"/>
  <c r="G34" i="9"/>
  <c r="G35" i="9"/>
  <c r="G36" i="9"/>
  <c r="G37" i="9"/>
  <c r="G42" i="9"/>
  <c r="F34" i="9"/>
  <c r="F35" i="9"/>
  <c r="F36" i="9"/>
  <c r="F37" i="9"/>
  <c r="F42" i="9"/>
  <c r="E34" i="9"/>
  <c r="E35" i="9"/>
  <c r="E36" i="9"/>
  <c r="E37" i="9"/>
  <c r="E42" i="9"/>
  <c r="D34" i="9"/>
  <c r="D35" i="9"/>
  <c r="D36" i="9"/>
  <c r="D37" i="9"/>
  <c r="D42" i="9"/>
  <c r="AC21" i="9"/>
  <c r="AB21" i="9"/>
  <c r="AA21" i="9"/>
  <c r="Z21" i="9"/>
  <c r="Y21" i="9"/>
  <c r="X21" i="9"/>
  <c r="W21" i="9"/>
  <c r="V21" i="9"/>
  <c r="U21" i="9"/>
  <c r="T21" i="9"/>
  <c r="S21" i="9"/>
  <c r="R21" i="9"/>
  <c r="Q21" i="9"/>
  <c r="P21" i="9"/>
  <c r="M21" i="9"/>
  <c r="L21" i="9"/>
  <c r="K21" i="9"/>
  <c r="J21" i="9"/>
  <c r="I21" i="9"/>
  <c r="H21" i="9"/>
  <c r="G21" i="9"/>
  <c r="F21" i="9"/>
  <c r="E21" i="9"/>
  <c r="D21" i="9"/>
  <c r="AC11" i="9"/>
  <c r="AB11" i="9"/>
  <c r="AA11" i="9"/>
  <c r="Z11" i="9"/>
  <c r="Y11" i="9"/>
  <c r="X11" i="9"/>
  <c r="W11" i="9"/>
  <c r="V11" i="9"/>
  <c r="U11" i="9"/>
  <c r="T11" i="9"/>
  <c r="S11" i="9"/>
  <c r="R11" i="9"/>
  <c r="Q11" i="9"/>
  <c r="P11" i="9"/>
  <c r="M11" i="9"/>
  <c r="L11" i="9"/>
  <c r="K11" i="9"/>
  <c r="J11" i="9"/>
  <c r="I11" i="9"/>
  <c r="H11" i="9"/>
  <c r="G11" i="9"/>
  <c r="F11" i="9"/>
  <c r="E11" i="9"/>
  <c r="D11" i="9"/>
  <c r="D21" i="6"/>
  <c r="D68" i="1"/>
  <c r="D69" i="1"/>
  <c r="D41" i="6"/>
  <c r="D40" i="6"/>
  <c r="AG32" i="6"/>
  <c r="AG29" i="6"/>
  <c r="AG25" i="6"/>
  <c r="AG33" i="6"/>
  <c r="AF32" i="6"/>
  <c r="AF29" i="6"/>
  <c r="AF25" i="6"/>
  <c r="AF33" i="6"/>
  <c r="AE32" i="6"/>
  <c r="AE29" i="6"/>
  <c r="AE25" i="6"/>
  <c r="AE33" i="6"/>
  <c r="AD32" i="6"/>
  <c r="AD29" i="6"/>
  <c r="AD25" i="6"/>
  <c r="AD33" i="6"/>
  <c r="AC32" i="6"/>
  <c r="AC29" i="6"/>
  <c r="AC25" i="6"/>
  <c r="AC33" i="6"/>
  <c r="AB32" i="6"/>
  <c r="AB29" i="6"/>
  <c r="AB25" i="6"/>
  <c r="AB33" i="6"/>
  <c r="AA32" i="6"/>
  <c r="AA29" i="6"/>
  <c r="AA25" i="6"/>
  <c r="AA33" i="6"/>
  <c r="Z32" i="6"/>
  <c r="Z29" i="6"/>
  <c r="Z25" i="6"/>
  <c r="Z33" i="6"/>
  <c r="Y32" i="6"/>
  <c r="Y29" i="6"/>
  <c r="Y25" i="6"/>
  <c r="Y33" i="6"/>
  <c r="X32" i="6"/>
  <c r="X29" i="6"/>
  <c r="X25" i="6"/>
  <c r="X33" i="6"/>
  <c r="AG28" i="6"/>
  <c r="AF28" i="6"/>
  <c r="AE28" i="6"/>
  <c r="AD28" i="6"/>
  <c r="AC28" i="6"/>
  <c r="AB28" i="6"/>
  <c r="AA28" i="6"/>
  <c r="Z28" i="6"/>
  <c r="Y28" i="6"/>
  <c r="X28" i="6"/>
  <c r="AG27" i="6"/>
  <c r="AF27" i="6"/>
  <c r="AE27" i="6"/>
  <c r="AD27" i="6"/>
  <c r="AC27" i="6"/>
  <c r="AB27" i="6"/>
  <c r="AA27" i="6"/>
  <c r="Z27" i="6"/>
  <c r="Y27" i="6"/>
  <c r="X27" i="6"/>
  <c r="AN21" i="6"/>
  <c r="AN25" i="6"/>
  <c r="D25" i="6"/>
  <c r="Y3" i="6"/>
  <c r="Z3" i="6"/>
  <c r="AA3" i="6"/>
  <c r="AB3" i="6"/>
  <c r="AC3" i="6"/>
  <c r="AD3" i="6"/>
  <c r="AE3" i="6"/>
  <c r="AF3" i="6"/>
  <c r="AG3" i="6"/>
  <c r="AH3" i="6"/>
  <c r="AI3" i="6"/>
  <c r="AJ3" i="6"/>
  <c r="AK3" i="6"/>
  <c r="AL3" i="6"/>
  <c r="AM3" i="6"/>
  <c r="AN3" i="6"/>
  <c r="AO3" i="6"/>
  <c r="AP3" i="6"/>
  <c r="AQ3" i="6"/>
  <c r="AQ23" i="6"/>
  <c r="AP23" i="6"/>
  <c r="AO23" i="6"/>
  <c r="AN23" i="6"/>
  <c r="AM23" i="6"/>
  <c r="AL23" i="6"/>
  <c r="AK23" i="6"/>
  <c r="AJ23" i="6"/>
  <c r="AI23" i="6"/>
  <c r="AH23" i="6"/>
  <c r="AG23" i="6"/>
  <c r="AF23" i="6"/>
  <c r="AE23" i="6"/>
  <c r="AD23" i="6"/>
  <c r="AC23" i="6"/>
  <c r="AB23" i="6"/>
  <c r="AA23" i="6"/>
  <c r="Z23" i="6"/>
  <c r="Y23" i="6"/>
  <c r="X23" i="6"/>
  <c r="AG22" i="6"/>
  <c r="AF22" i="6"/>
  <c r="AE22" i="6"/>
  <c r="AD22" i="6"/>
  <c r="AC22" i="6"/>
  <c r="AB22" i="6"/>
  <c r="AA22" i="6"/>
  <c r="Z22" i="6"/>
  <c r="Y22" i="6"/>
  <c r="X22" i="6"/>
  <c r="AP21" i="6"/>
  <c r="AO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AG18" i="6"/>
  <c r="AF18" i="6"/>
  <c r="AE18" i="6"/>
  <c r="AD18" i="6"/>
  <c r="AC18" i="6"/>
  <c r="AB18" i="6"/>
  <c r="AA18" i="6"/>
  <c r="Z18" i="6"/>
  <c r="Y18" i="6"/>
  <c r="X18" i="6"/>
  <c r="AG17" i="6"/>
  <c r="AF17" i="6"/>
  <c r="AE17" i="6"/>
  <c r="AD17" i="6"/>
  <c r="AC17" i="6"/>
  <c r="AB17" i="6"/>
  <c r="AA17" i="6"/>
  <c r="Z17" i="6"/>
  <c r="Y17" i="6"/>
  <c r="X17" i="6"/>
  <c r="E3" i="6"/>
  <c r="F3" i="6"/>
  <c r="G3" i="6"/>
  <c r="H3" i="6"/>
  <c r="I3" i="6"/>
  <c r="J3" i="6"/>
  <c r="K3" i="6"/>
  <c r="L3" i="6"/>
  <c r="M3" i="6"/>
  <c r="N3" i="6"/>
  <c r="O3" i="6"/>
  <c r="P3" i="6"/>
  <c r="Q3" i="6"/>
  <c r="R3" i="6"/>
  <c r="S3" i="6"/>
  <c r="T3" i="6"/>
  <c r="U3" i="6"/>
  <c r="V3" i="6"/>
  <c r="W3" i="6"/>
  <c r="AG16" i="5"/>
  <c r="AG53" i="5"/>
  <c r="AG54" i="5"/>
  <c r="AF16" i="5"/>
  <c r="AF53" i="5"/>
  <c r="AF54" i="5"/>
  <c r="AE16" i="5"/>
  <c r="AE53" i="5"/>
  <c r="AE54" i="5"/>
  <c r="AD16" i="5"/>
  <c r="AD53" i="5"/>
  <c r="AD54" i="5"/>
  <c r="AC16" i="5"/>
  <c r="AC53" i="5"/>
  <c r="AC54" i="5"/>
  <c r="AB16" i="5"/>
  <c r="AB53" i="5"/>
  <c r="AB54" i="5"/>
  <c r="AA16" i="5"/>
  <c r="AA53" i="5"/>
  <c r="AA54" i="5"/>
  <c r="Z16" i="5"/>
  <c r="Z53" i="5"/>
  <c r="Z54" i="5"/>
  <c r="Y16" i="5"/>
  <c r="Y53" i="5"/>
  <c r="Y54" i="5"/>
  <c r="X16" i="5"/>
  <c r="X53" i="5"/>
  <c r="X54" i="5"/>
  <c r="AN22" i="5"/>
  <c r="AN23" i="5"/>
  <c r="AN24" i="5"/>
  <c r="AN25" i="5"/>
  <c r="AN26" i="5"/>
  <c r="AM22" i="5"/>
  <c r="AM23" i="5"/>
  <c r="AM24" i="5"/>
  <c r="AM25" i="5"/>
  <c r="AM26" i="5"/>
  <c r="AL22" i="5"/>
  <c r="AL23" i="5"/>
  <c r="AL24" i="5"/>
  <c r="AL25" i="5"/>
  <c r="AL26" i="5"/>
  <c r="AK22" i="5"/>
  <c r="AK23" i="5"/>
  <c r="AK24" i="5"/>
  <c r="AK25" i="5"/>
  <c r="AK26" i="5"/>
  <c r="AJ22" i="5"/>
  <c r="AJ23" i="5"/>
  <c r="AJ24" i="5"/>
  <c r="AJ25" i="5"/>
  <c r="AJ26" i="5"/>
  <c r="AI22" i="5"/>
  <c r="AI23" i="5"/>
  <c r="AI24" i="5"/>
  <c r="AI25" i="5"/>
  <c r="AI26" i="5"/>
  <c r="AH22" i="5"/>
  <c r="AH23" i="5"/>
  <c r="AH24" i="5"/>
  <c r="AH25" i="5"/>
  <c r="AH26" i="5"/>
  <c r="AG22" i="5"/>
  <c r="AG23" i="5"/>
  <c r="AG24" i="5"/>
  <c r="AG25" i="5"/>
  <c r="AG26" i="5"/>
  <c r="AF22" i="5"/>
  <c r="AF23" i="5"/>
  <c r="AF24" i="5"/>
  <c r="AF25" i="5"/>
  <c r="AF26" i="5"/>
  <c r="AE26" i="5"/>
  <c r="AD26" i="5"/>
  <c r="AC26" i="5"/>
  <c r="AB26" i="5"/>
  <c r="AA26" i="5"/>
  <c r="Z26" i="5"/>
  <c r="Y26" i="5"/>
  <c r="X26" i="5"/>
  <c r="W16" i="5"/>
  <c r="W26" i="5"/>
  <c r="V16" i="5"/>
  <c r="V26" i="5"/>
  <c r="U16" i="5"/>
  <c r="U26" i="5"/>
  <c r="T16" i="5"/>
  <c r="T26" i="5"/>
  <c r="S16" i="5"/>
  <c r="S26" i="5"/>
  <c r="R16" i="5"/>
  <c r="R26" i="5"/>
  <c r="Q16" i="5"/>
  <c r="Q26" i="5"/>
  <c r="P16" i="5"/>
  <c r="P26" i="5"/>
  <c r="O16" i="5"/>
  <c r="O26" i="5"/>
  <c r="N16" i="5"/>
  <c r="N26" i="5"/>
  <c r="M16" i="5"/>
  <c r="M26" i="5"/>
  <c r="L16" i="5"/>
  <c r="L26" i="5"/>
  <c r="K16" i="5"/>
  <c r="K26" i="5"/>
  <c r="J16" i="5"/>
  <c r="J26" i="5"/>
  <c r="I16" i="5"/>
  <c r="I26" i="5"/>
  <c r="H16" i="5"/>
  <c r="H26" i="5"/>
  <c r="G16" i="5"/>
  <c r="G26" i="5"/>
  <c r="F16" i="5"/>
  <c r="F26" i="5"/>
  <c r="E16" i="5"/>
  <c r="E26" i="5"/>
  <c r="D16" i="5"/>
  <c r="D26" i="5"/>
  <c r="AF17" i="5"/>
  <c r="AF18" i="5"/>
  <c r="AF21" i="5"/>
  <c r="AE17" i="5"/>
  <c r="AE18" i="5"/>
  <c r="AE21" i="5"/>
  <c r="AD17" i="5"/>
  <c r="AD18" i="5"/>
  <c r="AD21" i="5"/>
  <c r="AC17" i="5"/>
  <c r="AC18" i="5"/>
  <c r="AC21" i="5"/>
  <c r="AB17" i="5"/>
  <c r="AB18" i="5"/>
  <c r="AB21" i="5"/>
  <c r="AA17" i="5"/>
  <c r="AA18" i="5"/>
  <c r="AA21" i="5"/>
  <c r="Z17" i="5"/>
  <c r="Z18" i="5"/>
  <c r="Z21" i="5"/>
  <c r="Y17" i="5"/>
  <c r="Y18" i="5"/>
  <c r="Y21" i="5"/>
  <c r="X17" i="5"/>
  <c r="X18" i="5"/>
  <c r="X21" i="5"/>
  <c r="W17" i="5"/>
  <c r="W18" i="5"/>
  <c r="W21" i="5"/>
  <c r="AF20" i="5"/>
  <c r="AE20" i="5"/>
  <c r="AD20" i="5"/>
  <c r="AC20" i="5"/>
  <c r="AB20" i="5"/>
  <c r="AA20" i="5"/>
  <c r="Z20" i="5"/>
  <c r="Y20" i="5"/>
  <c r="X20" i="5"/>
  <c r="W20" i="5"/>
  <c r="AN16" i="5"/>
  <c r="AN17" i="5"/>
  <c r="AN19" i="5"/>
  <c r="AM16" i="5"/>
  <c r="AM17" i="5"/>
  <c r="AM19" i="5"/>
  <c r="AL16" i="5"/>
  <c r="AL17" i="5"/>
  <c r="AL19" i="5"/>
  <c r="AK16" i="5"/>
  <c r="AK17" i="5"/>
  <c r="AK19" i="5"/>
  <c r="AJ16" i="5"/>
  <c r="AJ17" i="5"/>
  <c r="AJ19" i="5"/>
  <c r="AI16" i="5"/>
  <c r="AI17" i="5"/>
  <c r="AI19" i="5"/>
  <c r="AH16" i="5"/>
  <c r="AH17" i="5"/>
  <c r="AH19" i="5"/>
  <c r="AG17" i="5"/>
  <c r="AG19" i="5"/>
  <c r="AF19" i="5"/>
  <c r="AE19" i="5"/>
  <c r="AD19" i="5"/>
  <c r="AC19" i="5"/>
  <c r="AB19" i="5"/>
  <c r="AA19" i="5"/>
  <c r="Z19" i="5"/>
  <c r="Y19" i="5"/>
  <c r="X19" i="5"/>
  <c r="W19" i="5"/>
  <c r="V17" i="5"/>
  <c r="V19" i="5"/>
  <c r="U17" i="5"/>
  <c r="U19" i="5"/>
  <c r="T17" i="5"/>
  <c r="T19" i="5"/>
  <c r="S17" i="5"/>
  <c r="S19" i="5"/>
  <c r="R17" i="5"/>
  <c r="R19" i="5"/>
  <c r="Q17" i="5"/>
  <c r="Q19" i="5"/>
  <c r="P17" i="5"/>
  <c r="P19" i="5"/>
  <c r="O17" i="5"/>
  <c r="O19" i="5"/>
  <c r="N17" i="5"/>
  <c r="N19" i="5"/>
  <c r="M17" i="5"/>
  <c r="M19" i="5"/>
  <c r="L17" i="5"/>
  <c r="L19" i="5"/>
  <c r="K17" i="5"/>
  <c r="K19" i="5"/>
  <c r="J17" i="5"/>
  <c r="J19" i="5"/>
  <c r="I17" i="5"/>
  <c r="I19" i="5"/>
  <c r="H17" i="5"/>
  <c r="H19" i="5"/>
  <c r="G17" i="5"/>
  <c r="G19" i="5"/>
  <c r="F17" i="5"/>
  <c r="F19" i="5"/>
  <c r="E17" i="5"/>
  <c r="E19" i="5"/>
  <c r="D17" i="5"/>
  <c r="D19" i="5"/>
  <c r="AP17" i="5"/>
  <c r="AO17" i="5"/>
  <c r="E3" i="5"/>
  <c r="F3" i="5"/>
  <c r="G3" i="5"/>
  <c r="H3" i="5"/>
  <c r="I3" i="5"/>
  <c r="J3" i="5"/>
  <c r="K3" i="5"/>
  <c r="L3" i="5"/>
  <c r="M3" i="5"/>
  <c r="N3" i="5"/>
  <c r="O3" i="5"/>
  <c r="P3" i="5"/>
  <c r="Q3" i="5"/>
  <c r="R3" i="5"/>
  <c r="S3" i="5"/>
  <c r="T3" i="5"/>
  <c r="U3" i="5"/>
  <c r="V3" i="5"/>
  <c r="W3" i="5"/>
  <c r="X3" i="5"/>
  <c r="Y3" i="5"/>
  <c r="Z3" i="5"/>
  <c r="AA3" i="5"/>
  <c r="AB3" i="5"/>
  <c r="AC3" i="5"/>
  <c r="AD3" i="5"/>
  <c r="AE3" i="5"/>
  <c r="AF3" i="5"/>
  <c r="AG3" i="5"/>
  <c r="AH3" i="5"/>
  <c r="AI3" i="5"/>
  <c r="AJ3" i="5"/>
  <c r="AK3" i="5"/>
  <c r="AL3" i="5"/>
  <c r="AM3" i="5"/>
  <c r="AN3" i="5"/>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AS43" i="4"/>
  <c r="AR43" i="4"/>
  <c r="AQ43" i="4"/>
  <c r="AP43" i="4"/>
  <c r="AO43" i="4"/>
  <c r="AN43"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I42"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AS28" i="4"/>
  <c r="AR28" i="4"/>
  <c r="AQ28" i="4"/>
  <c r="AP28" i="4"/>
  <c r="AO28" i="4"/>
  <c r="AN28" i="4"/>
  <c r="AM28" i="4"/>
  <c r="AL28" i="4"/>
  <c r="AK28" i="4"/>
  <c r="AS25" i="4"/>
  <c r="AR25" i="4"/>
  <c r="AQ25" i="4"/>
  <c r="AP25" i="4"/>
  <c r="AO25" i="4"/>
  <c r="AN25" i="4"/>
  <c r="AM25" i="4"/>
  <c r="AL25" i="4"/>
  <c r="AK25"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AS22" i="4"/>
  <c r="AR22" i="4"/>
  <c r="AQ22" i="4"/>
  <c r="AP22" i="4"/>
  <c r="AO22" i="4"/>
  <c r="AN22" i="4"/>
  <c r="AM22" i="4"/>
  <c r="AL22" i="4"/>
  <c r="AK22" i="4"/>
  <c r="AS21" i="4"/>
  <c r="AR21" i="4"/>
  <c r="AQ21" i="4"/>
  <c r="AP21" i="4"/>
  <c r="AO21" i="4"/>
  <c r="AN21" i="4"/>
  <c r="AM21" i="4"/>
  <c r="AL21" i="4"/>
  <c r="AK21" i="4"/>
  <c r="AS20" i="4"/>
  <c r="AR20" i="4"/>
  <c r="AQ20" i="4"/>
  <c r="AP20" i="4"/>
  <c r="AO20" i="4"/>
  <c r="AN20" i="4"/>
  <c r="AM20" i="4"/>
  <c r="AL20" i="4"/>
  <c r="AK20" i="4"/>
  <c r="AS19" i="4"/>
  <c r="AR19" i="4"/>
  <c r="AQ19" i="4"/>
  <c r="AP19" i="4"/>
  <c r="AO19" i="4"/>
  <c r="AN19" i="4"/>
  <c r="AM19" i="4"/>
  <c r="AL19" i="4"/>
  <c r="AK19"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E3" i="4"/>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AQ3" i="4"/>
  <c r="AR3" i="4"/>
  <c r="AS3" i="4"/>
  <c r="AS24" i="3"/>
  <c r="AS30" i="3"/>
  <c r="AS31" i="3"/>
  <c r="AR24" i="3"/>
  <c r="AR30" i="3"/>
  <c r="AR31" i="3"/>
  <c r="AQ24" i="3"/>
  <c r="AQ30" i="3"/>
  <c r="AQ31" i="3"/>
  <c r="AP24" i="3"/>
  <c r="AP30" i="3"/>
  <c r="AP31" i="3"/>
  <c r="AO24" i="3"/>
  <c r="AO30" i="3"/>
  <c r="AO31" i="3"/>
  <c r="AN24" i="3"/>
  <c r="AN30" i="3"/>
  <c r="AN31" i="3"/>
  <c r="AM24" i="3"/>
  <c r="AM30" i="3"/>
  <c r="AM31" i="3"/>
  <c r="AL24" i="3"/>
  <c r="AL30" i="3"/>
  <c r="AL31" i="3"/>
  <c r="AK24" i="3"/>
  <c r="AK30" i="3"/>
  <c r="AK31" i="3"/>
  <c r="AJ24" i="3"/>
  <c r="AJ30" i="3"/>
  <c r="AJ31" i="3"/>
  <c r="AI24" i="3"/>
  <c r="AI30" i="3"/>
  <c r="AI31" i="3"/>
  <c r="AH24" i="3"/>
  <c r="AH30" i="3"/>
  <c r="AH31" i="3"/>
  <c r="AG24" i="3"/>
  <c r="AG30" i="3"/>
  <c r="AG31" i="3"/>
  <c r="AF24" i="3"/>
  <c r="AF30" i="3"/>
  <c r="AF31" i="3"/>
  <c r="AE24" i="3"/>
  <c r="AE30" i="3"/>
  <c r="AE31" i="3"/>
  <c r="AD24" i="3"/>
  <c r="AD30" i="3"/>
  <c r="AD31" i="3"/>
  <c r="AC24" i="3"/>
  <c r="AC30" i="3"/>
  <c r="AC31" i="3"/>
  <c r="AB24" i="3"/>
  <c r="AB30" i="3"/>
  <c r="AB31" i="3"/>
  <c r="AA24" i="3"/>
  <c r="AA30" i="3"/>
  <c r="AA31" i="3"/>
  <c r="Z24" i="3"/>
  <c r="Z30" i="3"/>
  <c r="Z31" i="3"/>
  <c r="Y24" i="3"/>
  <c r="Y30" i="3"/>
  <c r="Y31" i="3"/>
  <c r="X24" i="3"/>
  <c r="X30" i="3"/>
  <c r="X31" i="3"/>
  <c r="W24" i="3"/>
  <c r="W30" i="3"/>
  <c r="W31" i="3"/>
  <c r="V24" i="3"/>
  <c r="V30" i="3"/>
  <c r="V31" i="3"/>
  <c r="U24" i="3"/>
  <c r="U30" i="3"/>
  <c r="U31" i="3"/>
  <c r="T24" i="3"/>
  <c r="T30" i="3"/>
  <c r="T31" i="3"/>
  <c r="S24" i="3"/>
  <c r="S30" i="3"/>
  <c r="S31" i="3"/>
  <c r="R24" i="3"/>
  <c r="R30" i="3"/>
  <c r="R31" i="3"/>
  <c r="Q24" i="3"/>
  <c r="Q30" i="3"/>
  <c r="Q31" i="3"/>
  <c r="P24" i="3"/>
  <c r="P30" i="3"/>
  <c r="P31" i="3"/>
  <c r="O24" i="3"/>
  <c r="O30" i="3"/>
  <c r="O31" i="3"/>
  <c r="N24" i="3"/>
  <c r="N30" i="3"/>
  <c r="N31" i="3"/>
  <c r="M24" i="3"/>
  <c r="M30" i="3"/>
  <c r="M31" i="3"/>
  <c r="L24" i="3"/>
  <c r="L30" i="3"/>
  <c r="L31" i="3"/>
  <c r="K24" i="3"/>
  <c r="K30" i="3"/>
  <c r="K31" i="3"/>
  <c r="J24" i="3"/>
  <c r="J30" i="3"/>
  <c r="J31" i="3"/>
  <c r="I24" i="3"/>
  <c r="I30" i="3"/>
  <c r="I31" i="3"/>
  <c r="AS29" i="3"/>
  <c r="AR29" i="3"/>
  <c r="AQ29" i="3"/>
  <c r="AP29" i="3"/>
  <c r="AO29" i="3"/>
  <c r="AN29" i="3"/>
  <c r="AM29" i="3"/>
  <c r="AL29" i="3"/>
  <c r="AK29" i="3"/>
  <c r="AS28" i="3"/>
  <c r="AR28" i="3"/>
  <c r="AQ28" i="3"/>
  <c r="AP28" i="3"/>
  <c r="AO28" i="3"/>
  <c r="AN28" i="3"/>
  <c r="AM28" i="3"/>
  <c r="AL28" i="3"/>
  <c r="AK28" i="3"/>
  <c r="AS26" i="3"/>
  <c r="AR26" i="3"/>
  <c r="AQ26" i="3"/>
  <c r="AP26" i="3"/>
  <c r="AO26" i="3"/>
  <c r="AN26" i="3"/>
  <c r="AM26" i="3"/>
  <c r="AL26" i="3"/>
  <c r="AK26" i="3"/>
  <c r="H24" i="3"/>
  <c r="G24" i="3"/>
  <c r="F24" i="3"/>
  <c r="E24" i="3"/>
  <c r="D24" i="3"/>
  <c r="AS23" i="3"/>
  <c r="AR23" i="3"/>
  <c r="AQ23" i="3"/>
  <c r="AP23" i="3"/>
  <c r="AO23" i="3"/>
  <c r="AN23" i="3"/>
  <c r="AM23" i="3"/>
  <c r="AL23" i="3"/>
  <c r="AK23" i="3"/>
  <c r="AS22" i="3"/>
  <c r="AR22" i="3"/>
  <c r="AQ22" i="3"/>
  <c r="AP22" i="3"/>
  <c r="AO22" i="3"/>
  <c r="AN22" i="3"/>
  <c r="AM22" i="3"/>
  <c r="AL22" i="3"/>
  <c r="AK22" i="3"/>
  <c r="AS21" i="3"/>
  <c r="AR21" i="3"/>
  <c r="AQ21" i="3"/>
  <c r="AP21" i="3"/>
  <c r="AO21" i="3"/>
  <c r="AN21" i="3"/>
  <c r="AM21" i="3"/>
  <c r="AL21" i="3"/>
  <c r="AK21" i="3"/>
  <c r="AS20" i="3"/>
  <c r="AR20" i="3"/>
  <c r="AQ20" i="3"/>
  <c r="AP20" i="3"/>
  <c r="AO20" i="3"/>
  <c r="AN20" i="3"/>
  <c r="AM20" i="3"/>
  <c r="AL20" i="3"/>
  <c r="AK20"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E3" i="3"/>
  <c r="F3" i="3"/>
  <c r="G3" i="3"/>
  <c r="H3" i="3"/>
  <c r="I3" i="3"/>
  <c r="J3" i="3"/>
  <c r="K3" i="3"/>
  <c r="L3" i="3"/>
  <c r="M3" i="3"/>
  <c r="N3" i="3"/>
  <c r="O3" i="3"/>
  <c r="P3" i="3"/>
  <c r="Q3" i="3"/>
  <c r="R3" i="3"/>
  <c r="S3" i="3"/>
  <c r="T3" i="3"/>
  <c r="U3" i="3"/>
  <c r="V3" i="3"/>
  <c r="W3" i="3"/>
  <c r="X3" i="3"/>
  <c r="Y3" i="3"/>
  <c r="Z3" i="3"/>
  <c r="AA3" i="3"/>
  <c r="AB3" i="3"/>
  <c r="AC3" i="3"/>
  <c r="AD3" i="3"/>
  <c r="AE3" i="3"/>
  <c r="AF3" i="3"/>
  <c r="AG3" i="3"/>
  <c r="AH3" i="3"/>
  <c r="AI3" i="3"/>
  <c r="AJ3" i="3"/>
  <c r="AK3" i="3"/>
  <c r="AL3" i="3"/>
  <c r="AM3" i="3"/>
  <c r="AN3" i="3"/>
  <c r="AO3" i="3"/>
  <c r="AP3" i="3"/>
  <c r="AQ3" i="3"/>
  <c r="AR3" i="3"/>
  <c r="AS3" i="3"/>
  <c r="AP19" i="2"/>
  <c r="AP30" i="2"/>
  <c r="AO19" i="2"/>
  <c r="AO20" i="2"/>
  <c r="AO21" i="2"/>
  <c r="AO22" i="2"/>
  <c r="AO29" i="2"/>
  <c r="AO30" i="2"/>
  <c r="AN19" i="2"/>
  <c r="AN20" i="2"/>
  <c r="AN21" i="2"/>
  <c r="AN22" i="2"/>
  <c r="AN29" i="2"/>
  <c r="AN30" i="2"/>
  <c r="AM19" i="2"/>
  <c r="AM20" i="2"/>
  <c r="AM21" i="2"/>
  <c r="AM22" i="2"/>
  <c r="AM29" i="2"/>
  <c r="AM30" i="2"/>
  <c r="AL19" i="2"/>
  <c r="AL20" i="2"/>
  <c r="AL21" i="2"/>
  <c r="AL22" i="2"/>
  <c r="AL29" i="2"/>
  <c r="AL30" i="2"/>
  <c r="AK19" i="2"/>
  <c r="AK20" i="2"/>
  <c r="AK21" i="2"/>
  <c r="AK22" i="2"/>
  <c r="AK29" i="2"/>
  <c r="AK30" i="2"/>
  <c r="AJ19" i="2"/>
  <c r="AJ20" i="2"/>
  <c r="AJ21" i="2"/>
  <c r="AJ22" i="2"/>
  <c r="AJ29" i="2"/>
  <c r="AJ30" i="2"/>
  <c r="AI19" i="2"/>
  <c r="AI20" i="2"/>
  <c r="AI21" i="2"/>
  <c r="AI22" i="2"/>
  <c r="AI29" i="2"/>
  <c r="AI30" i="2"/>
  <c r="AH19" i="2"/>
  <c r="AH20" i="2"/>
  <c r="AH21" i="2"/>
  <c r="AH22" i="2"/>
  <c r="AH29" i="2"/>
  <c r="AH30" i="2"/>
  <c r="AG19" i="2"/>
  <c r="AG20" i="2"/>
  <c r="AG21" i="2"/>
  <c r="AG22" i="2"/>
  <c r="AG29" i="2"/>
  <c r="AG30" i="2"/>
  <c r="AF19" i="2"/>
  <c r="AF20" i="2"/>
  <c r="AF21" i="2"/>
  <c r="AF22" i="2"/>
  <c r="AF29" i="2"/>
  <c r="AF30" i="2"/>
  <c r="AE19" i="2"/>
  <c r="AE20" i="2"/>
  <c r="AE21" i="2"/>
  <c r="AE22" i="2"/>
  <c r="AE29" i="2"/>
  <c r="AE30" i="2"/>
  <c r="AD19" i="2"/>
  <c r="AD20" i="2"/>
  <c r="AD21" i="2"/>
  <c r="AD22" i="2"/>
  <c r="AD29" i="2"/>
  <c r="AD30" i="2"/>
  <c r="AC19" i="2"/>
  <c r="AC20" i="2"/>
  <c r="AC21" i="2"/>
  <c r="AC22" i="2"/>
  <c r="AC29" i="2"/>
  <c r="AC30" i="2"/>
  <c r="AB19" i="2"/>
  <c r="AB20" i="2"/>
  <c r="AB21" i="2"/>
  <c r="AB22" i="2"/>
  <c r="AB29" i="2"/>
  <c r="AB30" i="2"/>
  <c r="AA19" i="2"/>
  <c r="AA20" i="2"/>
  <c r="AA21" i="2"/>
  <c r="AA22" i="2"/>
  <c r="AA29" i="2"/>
  <c r="AA30" i="2"/>
  <c r="Z19" i="2"/>
  <c r="Z20" i="2"/>
  <c r="Z21" i="2"/>
  <c r="Z22" i="2"/>
  <c r="Z29" i="2"/>
  <c r="Z30" i="2"/>
  <c r="Y19" i="2"/>
  <c r="Y20" i="2"/>
  <c r="Y21" i="2"/>
  <c r="Y22" i="2"/>
  <c r="Y29" i="2"/>
  <c r="Y30" i="2"/>
  <c r="X19" i="2"/>
  <c r="X20" i="2"/>
  <c r="X21" i="2"/>
  <c r="X22" i="2"/>
  <c r="X29" i="2"/>
  <c r="X30" i="2"/>
  <c r="W19" i="2"/>
  <c r="W20" i="2"/>
  <c r="W21" i="2"/>
  <c r="W22" i="2"/>
  <c r="W29" i="2"/>
  <c r="W30" i="2"/>
  <c r="V19" i="2"/>
  <c r="V20" i="2"/>
  <c r="V21" i="2"/>
  <c r="V22" i="2"/>
  <c r="V29" i="2"/>
  <c r="V30" i="2"/>
  <c r="U19" i="2"/>
  <c r="U20" i="2"/>
  <c r="U21" i="2"/>
  <c r="U22" i="2"/>
  <c r="U29" i="2"/>
  <c r="U30" i="2"/>
  <c r="T19" i="2"/>
  <c r="T20" i="2"/>
  <c r="T21" i="2"/>
  <c r="T22" i="2"/>
  <c r="T29" i="2"/>
  <c r="T30" i="2"/>
  <c r="S19" i="2"/>
  <c r="S20" i="2"/>
  <c r="S21" i="2"/>
  <c r="S22" i="2"/>
  <c r="S29" i="2"/>
  <c r="S30" i="2"/>
  <c r="R19" i="2"/>
  <c r="R20" i="2"/>
  <c r="R21" i="2"/>
  <c r="R22" i="2"/>
  <c r="R29" i="2"/>
  <c r="R30" i="2"/>
  <c r="Q19" i="2"/>
  <c r="Q20" i="2"/>
  <c r="Q21" i="2"/>
  <c r="Q22" i="2"/>
  <c r="Q29" i="2"/>
  <c r="Q30" i="2"/>
  <c r="P19" i="2"/>
  <c r="P20" i="2"/>
  <c r="P21" i="2"/>
  <c r="P22" i="2"/>
  <c r="P29" i="2"/>
  <c r="P30" i="2"/>
  <c r="O19" i="2"/>
  <c r="O20" i="2"/>
  <c r="O21" i="2"/>
  <c r="O22" i="2"/>
  <c r="O29" i="2"/>
  <c r="O30" i="2"/>
  <c r="N19" i="2"/>
  <c r="N20" i="2"/>
  <c r="N21" i="2"/>
  <c r="N22" i="2"/>
  <c r="N29" i="2"/>
  <c r="N30" i="2"/>
  <c r="M19" i="2"/>
  <c r="M20" i="2"/>
  <c r="M21" i="2"/>
  <c r="M22" i="2"/>
  <c r="M29" i="2"/>
  <c r="M30" i="2"/>
  <c r="L19" i="2"/>
  <c r="L20" i="2"/>
  <c r="L21" i="2"/>
  <c r="L22" i="2"/>
  <c r="L29" i="2"/>
  <c r="L30" i="2"/>
  <c r="K19" i="2"/>
  <c r="K20" i="2"/>
  <c r="K21" i="2"/>
  <c r="K22" i="2"/>
  <c r="K29" i="2"/>
  <c r="K30" i="2"/>
  <c r="J19" i="2"/>
  <c r="J20" i="2"/>
  <c r="J21" i="2"/>
  <c r="J22" i="2"/>
  <c r="J29" i="2"/>
  <c r="J30" i="2"/>
  <c r="I19" i="2"/>
  <c r="I20" i="2"/>
  <c r="I21" i="2"/>
  <c r="I22" i="2"/>
  <c r="I29" i="2"/>
  <c r="I30" i="2"/>
  <c r="H19" i="2"/>
  <c r="H20" i="2"/>
  <c r="H21" i="2"/>
  <c r="H22" i="2"/>
  <c r="H29" i="2"/>
  <c r="H30" i="2"/>
  <c r="G19" i="2"/>
  <c r="G20" i="2"/>
  <c r="G21" i="2"/>
  <c r="G22" i="2"/>
  <c r="G29" i="2"/>
  <c r="G30" i="2"/>
  <c r="F19" i="2"/>
  <c r="F20" i="2"/>
  <c r="F21" i="2"/>
  <c r="F22" i="2"/>
  <c r="F29" i="2"/>
  <c r="F30" i="2"/>
  <c r="E19" i="2"/>
  <c r="E20" i="2"/>
  <c r="E21" i="2"/>
  <c r="E22" i="2"/>
  <c r="E29" i="2"/>
  <c r="E30" i="2"/>
  <c r="D19" i="2"/>
  <c r="D20" i="2"/>
  <c r="D21" i="2"/>
  <c r="D22" i="2"/>
  <c r="D29" i="2"/>
  <c r="D30" i="2"/>
  <c r="AP29"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AP22" i="2"/>
  <c r="AP21" i="2"/>
  <c r="AP20" i="2"/>
  <c r="AP18" i="2"/>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AN68" i="1"/>
  <c r="AN70" i="1"/>
  <c r="AN79" i="1"/>
  <c r="AN84" i="1"/>
  <c r="AN85" i="1"/>
  <c r="AM68" i="1"/>
  <c r="AM70" i="1"/>
  <c r="AM79" i="1"/>
  <c r="AM84" i="1"/>
  <c r="AM85" i="1"/>
  <c r="AL68" i="1"/>
  <c r="AL70" i="1"/>
  <c r="AL79" i="1"/>
  <c r="AL84" i="1"/>
  <c r="AL85" i="1"/>
  <c r="AK68" i="1"/>
  <c r="AK70" i="1"/>
  <c r="AK79" i="1"/>
  <c r="AK84" i="1"/>
  <c r="AK85" i="1"/>
  <c r="AJ68" i="1"/>
  <c r="AJ70" i="1"/>
  <c r="AJ79" i="1"/>
  <c r="AJ84" i="1"/>
  <c r="AJ85" i="1"/>
  <c r="AI68" i="1"/>
  <c r="AI70" i="1"/>
  <c r="AI79" i="1"/>
  <c r="AI84" i="1"/>
  <c r="AI85" i="1"/>
  <c r="AH68" i="1"/>
  <c r="AH70" i="1"/>
  <c r="AH79" i="1"/>
  <c r="AH84" i="1"/>
  <c r="AH85" i="1"/>
  <c r="AG68" i="1"/>
  <c r="AG70" i="1"/>
  <c r="AG79" i="1"/>
  <c r="AG84" i="1"/>
  <c r="AG85" i="1"/>
  <c r="AF68" i="1"/>
  <c r="AF70" i="1"/>
  <c r="AF79" i="1"/>
  <c r="AF84" i="1"/>
  <c r="AF85" i="1"/>
  <c r="AE68" i="1"/>
  <c r="AE70" i="1"/>
  <c r="AE79" i="1"/>
  <c r="AE84" i="1"/>
  <c r="AE85" i="1"/>
  <c r="AD68" i="1"/>
  <c r="AD70" i="1"/>
  <c r="AD79" i="1"/>
  <c r="AD84" i="1"/>
  <c r="AD85" i="1"/>
  <c r="AC68" i="1"/>
  <c r="AC70" i="1"/>
  <c r="AC79" i="1"/>
  <c r="AC84" i="1"/>
  <c r="AC85" i="1"/>
  <c r="AB68" i="1"/>
  <c r="AB70" i="1"/>
  <c r="AB79" i="1"/>
  <c r="AB84" i="1"/>
  <c r="AB85" i="1"/>
  <c r="AN81" i="1"/>
  <c r="AM81" i="1"/>
  <c r="AL81" i="1"/>
  <c r="AK81" i="1"/>
  <c r="AJ81" i="1"/>
  <c r="AI81" i="1"/>
  <c r="AH81" i="1"/>
  <c r="AG81" i="1"/>
  <c r="AF81" i="1"/>
  <c r="AE81" i="1"/>
  <c r="AD81" i="1"/>
  <c r="AC81" i="1"/>
  <c r="AB81" i="1"/>
  <c r="AA68" i="1"/>
  <c r="AA70" i="1"/>
  <c r="AA79" i="1"/>
  <c r="AA81" i="1"/>
  <c r="Z68" i="1"/>
  <c r="Z70" i="1"/>
  <c r="Z79" i="1"/>
  <c r="Z81" i="1"/>
  <c r="Y68" i="1"/>
  <c r="Y70" i="1"/>
  <c r="Y79" i="1"/>
  <c r="Y81" i="1"/>
  <c r="X81" i="1"/>
  <c r="W81" i="1"/>
  <c r="V68" i="1"/>
  <c r="V70" i="1"/>
  <c r="V79" i="1"/>
  <c r="V81" i="1"/>
  <c r="U68" i="1"/>
  <c r="U70" i="1"/>
  <c r="U79" i="1"/>
  <c r="U81" i="1"/>
  <c r="T68" i="1"/>
  <c r="T70" i="1"/>
  <c r="T79" i="1"/>
  <c r="T81" i="1"/>
  <c r="S68" i="1"/>
  <c r="S70" i="1"/>
  <c r="S79" i="1"/>
  <c r="S81" i="1"/>
  <c r="R68" i="1"/>
  <c r="R70" i="1"/>
  <c r="R79" i="1"/>
  <c r="R81" i="1"/>
  <c r="Q68" i="1"/>
  <c r="Q70" i="1"/>
  <c r="Q79" i="1"/>
  <c r="Q81" i="1"/>
  <c r="P68" i="1"/>
  <c r="P70" i="1"/>
  <c r="P79" i="1"/>
  <c r="P81" i="1"/>
  <c r="O68" i="1"/>
  <c r="O70" i="1"/>
  <c r="O79" i="1"/>
  <c r="O81" i="1"/>
  <c r="N68" i="1"/>
  <c r="N70" i="1"/>
  <c r="N79" i="1"/>
  <c r="N81" i="1"/>
  <c r="M68" i="1"/>
  <c r="M70" i="1"/>
  <c r="M79" i="1"/>
  <c r="M81" i="1"/>
  <c r="N80" i="1"/>
  <c r="O80" i="1"/>
  <c r="P80" i="1"/>
  <c r="Q80" i="1"/>
  <c r="R80" i="1"/>
  <c r="S80" i="1"/>
  <c r="T80" i="1"/>
  <c r="U80" i="1"/>
  <c r="V80" i="1"/>
  <c r="W80" i="1"/>
  <c r="X80" i="1"/>
  <c r="Y80" i="1"/>
  <c r="Z80" i="1"/>
  <c r="AA80" i="1"/>
  <c r="AB80" i="1"/>
  <c r="AC80" i="1"/>
  <c r="AD80" i="1"/>
  <c r="AE80" i="1"/>
  <c r="AF80" i="1"/>
  <c r="AG80" i="1"/>
  <c r="AH80" i="1"/>
  <c r="AI80" i="1"/>
  <c r="AJ80" i="1"/>
  <c r="AK80" i="1"/>
  <c r="AL80" i="1"/>
  <c r="AM80" i="1"/>
  <c r="AN80" i="1"/>
  <c r="AP79" i="1"/>
  <c r="AQ79" i="1"/>
  <c r="AN69" i="1"/>
  <c r="AN77" i="1"/>
  <c r="AM69" i="1"/>
  <c r="AM77" i="1"/>
  <c r="AL69" i="1"/>
  <c r="AL77" i="1"/>
  <c r="AK69" i="1"/>
  <c r="AK77" i="1"/>
  <c r="AJ69" i="1"/>
  <c r="AJ77" i="1"/>
  <c r="AI69" i="1"/>
  <c r="AI77" i="1"/>
  <c r="AH69" i="1"/>
  <c r="AH77" i="1"/>
  <c r="AG69" i="1"/>
  <c r="AG77" i="1"/>
  <c r="AF69" i="1"/>
  <c r="AF77" i="1"/>
  <c r="AE69" i="1"/>
  <c r="AE77" i="1"/>
  <c r="AD69" i="1"/>
  <c r="AD77" i="1"/>
  <c r="AC69" i="1"/>
  <c r="AC77" i="1"/>
  <c r="AB69" i="1"/>
  <c r="AB77" i="1"/>
  <c r="AA69" i="1"/>
  <c r="AA77" i="1"/>
  <c r="Z69" i="1"/>
  <c r="Z77" i="1"/>
  <c r="Y69" i="1"/>
  <c r="Y77" i="1"/>
  <c r="X68" i="1"/>
  <c r="X69" i="1"/>
  <c r="X77" i="1"/>
  <c r="W68" i="1"/>
  <c r="W69" i="1"/>
  <c r="W77" i="1"/>
  <c r="V69" i="1"/>
  <c r="V77" i="1"/>
  <c r="U69" i="1"/>
  <c r="U77" i="1"/>
  <c r="T69" i="1"/>
  <c r="T77" i="1"/>
  <c r="S69" i="1"/>
  <c r="S77" i="1"/>
  <c r="R69" i="1"/>
  <c r="R77" i="1"/>
  <c r="Q69" i="1"/>
  <c r="Q77" i="1"/>
  <c r="P69" i="1"/>
  <c r="P77" i="1"/>
  <c r="O69" i="1"/>
  <c r="O77" i="1"/>
  <c r="N69" i="1"/>
  <c r="N77" i="1"/>
  <c r="M69" i="1"/>
  <c r="M77" i="1"/>
  <c r="L68" i="1"/>
  <c r="L69" i="1"/>
  <c r="L77" i="1"/>
  <c r="K68" i="1"/>
  <c r="K69" i="1"/>
  <c r="K77" i="1"/>
  <c r="J68" i="1"/>
  <c r="J69" i="1"/>
  <c r="J77" i="1"/>
  <c r="I68" i="1"/>
  <c r="I69" i="1"/>
  <c r="I77" i="1"/>
  <c r="H68" i="1"/>
  <c r="H69" i="1"/>
  <c r="H77" i="1"/>
  <c r="G68" i="1"/>
  <c r="G69" i="1"/>
  <c r="G77" i="1"/>
  <c r="F68" i="1"/>
  <c r="F69" i="1"/>
  <c r="F77" i="1"/>
  <c r="E68" i="1"/>
  <c r="E69" i="1"/>
  <c r="E77" i="1"/>
  <c r="D77" i="1"/>
  <c r="E76" i="1"/>
  <c r="F76" i="1"/>
  <c r="G76" i="1"/>
  <c r="H76"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AN76" i="1"/>
  <c r="AN75" i="1"/>
  <c r="AO75" i="1"/>
  <c r="AN74" i="1"/>
  <c r="AO74" i="1"/>
  <c r="AN71" i="1"/>
  <c r="AM71" i="1"/>
  <c r="AL71" i="1"/>
  <c r="AK71" i="1"/>
  <c r="AJ71" i="1"/>
  <c r="AI71" i="1"/>
  <c r="AH71" i="1"/>
  <c r="AG71" i="1"/>
  <c r="AF71" i="1"/>
  <c r="AE71" i="1"/>
  <c r="AD71" i="1"/>
  <c r="AC71" i="1"/>
  <c r="AB71" i="1"/>
  <c r="X70" i="1"/>
  <c r="W70" i="1"/>
  <c r="L70" i="1"/>
  <c r="K70" i="1"/>
  <c r="J70" i="1"/>
  <c r="I70" i="1"/>
  <c r="H70" i="1"/>
  <c r="G70" i="1"/>
  <c r="F70" i="1"/>
  <c r="E70" i="1"/>
  <c r="D70" i="1"/>
  <c r="E65"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P19" i="1"/>
  <c r="AP20" i="1"/>
  <c r="AP21" i="1"/>
  <c r="AP22" i="1"/>
  <c r="AP28" i="1"/>
  <c r="AP30" i="1"/>
  <c r="AO19" i="1"/>
  <c r="AO20" i="1"/>
  <c r="AO21" i="1"/>
  <c r="AO22" i="1"/>
  <c r="AO28" i="1"/>
  <c r="AO30" i="1"/>
  <c r="AN19" i="1"/>
  <c r="AN20" i="1"/>
  <c r="AN21" i="1"/>
  <c r="AN22" i="1"/>
  <c r="AN28" i="1"/>
  <c r="AN30" i="1"/>
  <c r="AM19" i="1"/>
  <c r="AM20" i="1"/>
  <c r="AM21" i="1"/>
  <c r="AM22" i="1"/>
  <c r="AM28" i="1"/>
  <c r="AM30" i="1"/>
  <c r="AL19" i="1"/>
  <c r="AL20" i="1"/>
  <c r="AL21" i="1"/>
  <c r="AL22" i="1"/>
  <c r="AL28" i="1"/>
  <c r="AL30" i="1"/>
  <c r="AK19" i="1"/>
  <c r="AK20" i="1"/>
  <c r="AK21" i="1"/>
  <c r="AK22" i="1"/>
  <c r="AK28" i="1"/>
  <c r="AK30" i="1"/>
  <c r="AJ19" i="1"/>
  <c r="AJ20" i="1"/>
  <c r="AJ21" i="1"/>
  <c r="AJ22" i="1"/>
  <c r="AJ28" i="1"/>
  <c r="AJ30" i="1"/>
  <c r="AI19" i="1"/>
  <c r="AI20" i="1"/>
  <c r="AI21" i="1"/>
  <c r="AI22" i="1"/>
  <c r="AI28" i="1"/>
  <c r="AI30" i="1"/>
  <c r="AH19" i="1"/>
  <c r="AH20" i="1"/>
  <c r="AH21" i="1"/>
  <c r="AH22" i="1"/>
  <c r="AH28" i="1"/>
  <c r="AH30" i="1"/>
  <c r="AG19" i="1"/>
  <c r="AG20" i="1"/>
  <c r="AG21" i="1"/>
  <c r="AG22" i="1"/>
  <c r="AG28" i="1"/>
  <c r="AG30" i="1"/>
  <c r="AF19" i="1"/>
  <c r="AF20" i="1"/>
  <c r="AF21" i="1"/>
  <c r="AF22" i="1"/>
  <c r="AF28" i="1"/>
  <c r="AF30" i="1"/>
  <c r="AE19" i="1"/>
  <c r="AE20" i="1"/>
  <c r="AE21" i="1"/>
  <c r="AE22" i="1"/>
  <c r="AE28" i="1"/>
  <c r="AE30" i="1"/>
  <c r="AD19" i="1"/>
  <c r="AD20" i="1"/>
  <c r="AD21" i="1"/>
  <c r="AD22" i="1"/>
  <c r="AD28" i="1"/>
  <c r="AD30" i="1"/>
  <c r="AC19" i="1"/>
  <c r="AC20" i="1"/>
  <c r="AC21" i="1"/>
  <c r="AC22" i="1"/>
  <c r="AC28" i="1"/>
  <c r="AC30" i="1"/>
  <c r="AB19" i="1"/>
  <c r="AB20" i="1"/>
  <c r="AB21" i="1"/>
  <c r="AB22" i="1"/>
  <c r="AB28" i="1"/>
  <c r="AB30" i="1"/>
  <c r="AA19" i="1"/>
  <c r="AA20" i="1"/>
  <c r="AA21" i="1"/>
  <c r="AA22" i="1"/>
  <c r="AA28" i="1"/>
  <c r="AA30" i="1"/>
  <c r="Z19" i="1"/>
  <c r="Z20" i="1"/>
  <c r="Z21" i="1"/>
  <c r="Z22" i="1"/>
  <c r="Z28" i="1"/>
  <c r="Z30" i="1"/>
  <c r="Y19" i="1"/>
  <c r="Y20" i="1"/>
  <c r="Y21" i="1"/>
  <c r="Y22" i="1"/>
  <c r="Y28" i="1"/>
  <c r="Y30" i="1"/>
  <c r="X19" i="1"/>
  <c r="X20" i="1"/>
  <c r="X21" i="1"/>
  <c r="X22" i="1"/>
  <c r="X28" i="1"/>
  <c r="X30" i="1"/>
  <c r="W19" i="1"/>
  <c r="W20" i="1"/>
  <c r="W21" i="1"/>
  <c r="W22" i="1"/>
  <c r="W28" i="1"/>
  <c r="W30" i="1"/>
  <c r="V19" i="1"/>
  <c r="V20" i="1"/>
  <c r="V21" i="1"/>
  <c r="V22" i="1"/>
  <c r="V28" i="1"/>
  <c r="V30" i="1"/>
  <c r="U19" i="1"/>
  <c r="U20" i="1"/>
  <c r="U21" i="1"/>
  <c r="U22" i="1"/>
  <c r="U28" i="1"/>
  <c r="U30" i="1"/>
  <c r="T19" i="1"/>
  <c r="T20" i="1"/>
  <c r="T21" i="1"/>
  <c r="T22" i="1"/>
  <c r="T28" i="1"/>
  <c r="T30" i="1"/>
  <c r="S19" i="1"/>
  <c r="S20" i="1"/>
  <c r="S21" i="1"/>
  <c r="S22" i="1"/>
  <c r="S28" i="1"/>
  <c r="S30" i="1"/>
  <c r="R19" i="1"/>
  <c r="R20" i="1"/>
  <c r="R21" i="1"/>
  <c r="R22" i="1"/>
  <c r="R28" i="1"/>
  <c r="R30" i="1"/>
  <c r="Q19" i="1"/>
  <c r="Q20" i="1"/>
  <c r="Q21" i="1"/>
  <c r="Q22" i="1"/>
  <c r="Q28" i="1"/>
  <c r="Q30" i="1"/>
  <c r="P19" i="1"/>
  <c r="P20" i="1"/>
  <c r="P21" i="1"/>
  <c r="P22" i="1"/>
  <c r="P28" i="1"/>
  <c r="P30" i="1"/>
  <c r="O19" i="1"/>
  <c r="O20" i="1"/>
  <c r="O21" i="1"/>
  <c r="O22" i="1"/>
  <c r="O28" i="1"/>
  <c r="O30" i="1"/>
  <c r="N19" i="1"/>
  <c r="N20" i="1"/>
  <c r="N21" i="1"/>
  <c r="N22" i="1"/>
  <c r="N28" i="1"/>
  <c r="N30" i="1"/>
  <c r="M19" i="1"/>
  <c r="M20" i="1"/>
  <c r="M21" i="1"/>
  <c r="M22" i="1"/>
  <c r="M28" i="1"/>
  <c r="M30" i="1"/>
  <c r="L19" i="1"/>
  <c r="L20" i="1"/>
  <c r="L21" i="1"/>
  <c r="L22" i="1"/>
  <c r="L28" i="1"/>
  <c r="L30" i="1"/>
  <c r="K19" i="1"/>
  <c r="K20" i="1"/>
  <c r="K21" i="1"/>
  <c r="K22" i="1"/>
  <c r="K28" i="1"/>
  <c r="K30" i="1"/>
  <c r="J19" i="1"/>
  <c r="J20" i="1"/>
  <c r="J21" i="1"/>
  <c r="J22" i="1"/>
  <c r="J28" i="1"/>
  <c r="J30" i="1"/>
  <c r="I19" i="1"/>
  <c r="I20" i="1"/>
  <c r="I21" i="1"/>
  <c r="I22" i="1"/>
  <c r="I28" i="1"/>
  <c r="I30" i="1"/>
  <c r="H19" i="1"/>
  <c r="H20" i="1"/>
  <c r="H21" i="1"/>
  <c r="H22" i="1"/>
  <c r="H28" i="1"/>
  <c r="H30" i="1"/>
  <c r="G19" i="1"/>
  <c r="G20" i="1"/>
  <c r="G21" i="1"/>
  <c r="G22" i="1"/>
  <c r="G28" i="1"/>
  <c r="G30" i="1"/>
  <c r="F19" i="1"/>
  <c r="F20" i="1"/>
  <c r="F21" i="1"/>
  <c r="F22" i="1"/>
  <c r="F28" i="1"/>
  <c r="F30" i="1"/>
  <c r="E19" i="1"/>
  <c r="E20" i="1"/>
  <c r="E21" i="1"/>
  <c r="E22" i="1"/>
  <c r="E28" i="1"/>
  <c r="E30" i="1"/>
  <c r="D19" i="1"/>
  <c r="D20" i="1"/>
  <c r="D21" i="1"/>
  <c r="D22" i="1"/>
  <c r="D28" i="1"/>
  <c r="D30"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E3" i="1"/>
  <c r="F3" i="1"/>
  <c r="G3" i="1"/>
  <c r="H3" i="1"/>
  <c r="I3" i="1"/>
  <c r="J3" i="1"/>
  <c r="K3" i="1"/>
  <c r="L3" i="1"/>
  <c r="M3" i="1"/>
  <c r="N3" i="1"/>
  <c r="O3" i="1"/>
  <c r="P3" i="1"/>
  <c r="Q3" i="1"/>
  <c r="R3" i="1"/>
  <c r="S3" i="1"/>
  <c r="T3" i="1"/>
  <c r="U3" i="1"/>
  <c r="V3" i="1"/>
  <c r="W3" i="1"/>
  <c r="X3" i="1"/>
  <c r="Y3" i="1"/>
  <c r="Z3" i="1"/>
  <c r="AA3" i="1"/>
  <c r="AB3" i="1"/>
  <c r="AC3" i="1"/>
  <c r="AD3" i="1"/>
  <c r="AE3" i="1"/>
  <c r="AF3" i="1"/>
  <c r="AG3" i="1"/>
  <c r="AH3" i="1"/>
  <c r="AI3" i="1"/>
  <c r="AJ3" i="1"/>
  <c r="AK3" i="1"/>
  <c r="AL3" i="1"/>
  <c r="AM3" i="1"/>
  <c r="AN3" i="1"/>
  <c r="AO3" i="1"/>
  <c r="AP3"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alcChain>
</file>

<file path=xl/comments1.xml><?xml version="1.0" encoding="utf-8"?>
<comments xmlns="http://schemas.openxmlformats.org/spreadsheetml/2006/main">
  <authors>
    <author/>
  </authors>
  <commentList>
    <comment ref="I9" authorId="0">
      <text>
        <r>
          <rPr>
            <sz val="9"/>
            <color rgb="FF000000"/>
            <rFont val="Tahoma"/>
            <family val="2"/>
          </rPr>
          <t xml:space="preserve">B: Break </t>
        </r>
      </text>
    </comment>
    <comment ref="I15" authorId="0">
      <text>
        <r>
          <rPr>
            <sz val="9"/>
            <color rgb="FF000000"/>
            <rFont val="Tahoma"/>
            <family val="2"/>
          </rPr>
          <t xml:space="preserve">B: Break </t>
        </r>
      </text>
    </comment>
    <comment ref="I16" authorId="0">
      <text>
        <r>
          <rPr>
            <sz val="9"/>
            <color rgb="FF000000"/>
            <rFont val="Tahoma"/>
            <family val="2"/>
          </rPr>
          <t xml:space="preserve">B: Break </t>
        </r>
      </text>
    </comment>
    <comment ref="I17" authorId="0">
      <text>
        <r>
          <rPr>
            <sz val="9"/>
            <color rgb="FF000000"/>
            <rFont val="Tahoma"/>
            <family val="2"/>
          </rPr>
          <t xml:space="preserve">B: Break </t>
        </r>
      </text>
    </comment>
  </commentList>
</comments>
</file>

<file path=xl/comments2.xml><?xml version="1.0" encoding="utf-8"?>
<comments xmlns="http://schemas.openxmlformats.org/spreadsheetml/2006/main">
  <authors>
    <author/>
  </authors>
  <commentList>
    <comment ref="I9" authorId="0">
      <text>
        <r>
          <rPr>
            <sz val="9"/>
            <color rgb="FF000000"/>
            <rFont val="Tahoma"/>
            <family val="2"/>
          </rPr>
          <t xml:space="preserve">B: Break </t>
        </r>
      </text>
    </comment>
    <comment ref="I15" authorId="0">
      <text>
        <r>
          <rPr>
            <sz val="9"/>
            <color rgb="FF000000"/>
            <rFont val="Tahoma"/>
            <family val="2"/>
          </rPr>
          <t xml:space="preserve">B: Break </t>
        </r>
      </text>
    </comment>
    <comment ref="I16" authorId="0">
      <text>
        <r>
          <rPr>
            <sz val="9"/>
            <color rgb="FF000000"/>
            <rFont val="Tahoma"/>
            <family val="2"/>
          </rPr>
          <t xml:space="preserve">B: Break </t>
        </r>
      </text>
    </comment>
  </commentList>
</comments>
</file>

<file path=xl/sharedStrings.xml><?xml version="1.0" encoding="utf-8"?>
<sst xmlns="http://schemas.openxmlformats.org/spreadsheetml/2006/main" count="1322" uniqueCount="247">
  <si>
    <t>Estimates of Long-term care costs by source of funding in Canada</t>
  </si>
  <si>
    <t>Nursing and Residential Care Facilities ("Other Institutions")</t>
  </si>
  <si>
    <t>Year:</t>
  </si>
  <si>
    <t>Financing Agent</t>
  </si>
  <si>
    <t>($ '000,000)</t>
  </si>
  <si>
    <t xml:space="preserve">Government </t>
  </si>
  <si>
    <r>
      <rPr>
        <sz val="11"/>
        <color rgb="FF000000"/>
        <rFont val="Calibri"/>
        <family val="2"/>
      </rPr>
      <t>Federal (Direct)</t>
    </r>
    <r>
      <rPr>
        <vertAlign val="superscript"/>
        <sz val="11"/>
        <color rgb="FF000000"/>
        <rFont val="Calibri"/>
        <family val="2"/>
      </rPr>
      <t>1</t>
    </r>
  </si>
  <si>
    <r>
      <rPr>
        <sz val="11"/>
        <color rgb="FF000000"/>
        <rFont val="Calibri"/>
        <family val="2"/>
      </rPr>
      <t>Provincial/Territorial</t>
    </r>
    <r>
      <rPr>
        <vertAlign val="superscript"/>
        <sz val="11"/>
        <color rgb="FF000000"/>
        <rFont val="Calibri"/>
        <family val="2"/>
      </rPr>
      <t>1</t>
    </r>
  </si>
  <si>
    <r>
      <rPr>
        <sz val="11"/>
        <color rgb="FF000000"/>
        <rFont val="Calibri"/>
        <family val="2"/>
      </rPr>
      <t>Municipal</t>
    </r>
    <r>
      <rPr>
        <vertAlign val="superscript"/>
        <sz val="11"/>
        <color rgb="FF000000"/>
        <rFont val="Calibri"/>
        <family val="2"/>
      </rPr>
      <t>1</t>
    </r>
  </si>
  <si>
    <r>
      <rPr>
        <sz val="11"/>
        <color rgb="FF000000"/>
        <rFont val="Calibri"/>
        <family val="2"/>
      </rPr>
      <t>Social Security Funds</t>
    </r>
    <r>
      <rPr>
        <vertAlign val="superscript"/>
        <sz val="11"/>
        <color rgb="FF000000"/>
        <rFont val="Calibri"/>
        <family val="2"/>
      </rPr>
      <t>1</t>
    </r>
  </si>
  <si>
    <r>
      <rPr>
        <sz val="11"/>
        <color rgb="FF000000"/>
        <rFont val="Calibri"/>
        <family val="2"/>
      </rPr>
      <t>Total</t>
    </r>
    <r>
      <rPr>
        <vertAlign val="superscript"/>
        <sz val="11"/>
        <color rgb="FF000000"/>
        <rFont val="Calibri"/>
        <family val="2"/>
      </rPr>
      <t>1</t>
    </r>
  </si>
  <si>
    <t>Private Sector</t>
  </si>
  <si>
    <r>
      <rPr>
        <sz val="11"/>
        <color rgb="FF000000"/>
        <rFont val="Calibri"/>
        <family val="2"/>
      </rPr>
      <t>Long-term Disability Insurance</t>
    </r>
    <r>
      <rPr>
        <vertAlign val="superscript"/>
        <sz val="11"/>
        <color rgb="FF000000"/>
        <rFont val="Calibri"/>
        <family val="2"/>
      </rPr>
      <t>2</t>
    </r>
  </si>
  <si>
    <r>
      <rPr>
        <sz val="11"/>
        <color rgb="FF000000"/>
        <rFont val="Calibri"/>
        <family val="2"/>
      </rPr>
      <t>Private Insurers</t>
    </r>
    <r>
      <rPr>
        <vertAlign val="superscript"/>
        <sz val="11"/>
        <color rgb="FF000000"/>
        <rFont val="Calibri"/>
        <family val="2"/>
      </rPr>
      <t>3</t>
    </r>
  </si>
  <si>
    <t xml:space="preserve"> </t>
  </si>
  <si>
    <r>
      <rPr>
        <sz val="11"/>
        <color rgb="FF000000"/>
        <rFont val="Calibri"/>
        <family val="2"/>
      </rPr>
      <t>Charities</t>
    </r>
    <r>
      <rPr>
        <vertAlign val="superscript"/>
        <sz val="11"/>
        <color rgb="FF000000"/>
        <rFont val="Calibri"/>
        <family val="2"/>
      </rPr>
      <t>4</t>
    </r>
  </si>
  <si>
    <r>
      <rPr>
        <sz val="11"/>
        <color rgb="FF000000"/>
        <rFont val="Calibri"/>
        <family val="2"/>
      </rPr>
      <t>Out-of-pocket Payments</t>
    </r>
    <r>
      <rPr>
        <vertAlign val="superscript"/>
        <sz val="11"/>
        <color rgb="FF000000"/>
        <rFont val="Calibri"/>
        <family val="2"/>
      </rPr>
      <t>1</t>
    </r>
  </si>
  <si>
    <r>
      <rPr>
        <i/>
        <sz val="11"/>
        <color rgb="FF000000"/>
        <rFont val="Calibri"/>
        <family val="2"/>
      </rPr>
      <t>Total</t>
    </r>
    <r>
      <rPr>
        <i/>
        <vertAlign val="superscript"/>
        <sz val="11"/>
        <color rgb="FF000000"/>
        <rFont val="Calibri"/>
        <family val="2"/>
      </rPr>
      <t>1</t>
    </r>
    <r>
      <rPr>
        <i/>
        <sz val="11"/>
        <color rgb="FF000000"/>
        <rFont val="Calibri"/>
        <family val="2"/>
      </rPr>
      <t xml:space="preserve"> :</t>
    </r>
  </si>
  <si>
    <t>(%)</t>
  </si>
  <si>
    <t>Year</t>
  </si>
  <si>
    <t>Government</t>
  </si>
  <si>
    <t xml:space="preserve">Federal (Direct) </t>
  </si>
  <si>
    <t>Provincial/Territorial</t>
  </si>
  <si>
    <t>Municipal</t>
  </si>
  <si>
    <t>Social Security Funds</t>
  </si>
  <si>
    <t>Total</t>
  </si>
  <si>
    <t>Long-term Disability Insurance</t>
  </si>
  <si>
    <t>Private Insurers</t>
  </si>
  <si>
    <t>Charities</t>
  </si>
  <si>
    <t>Out-of-pocket Payments</t>
  </si>
  <si>
    <t>Total:</t>
  </si>
  <si>
    <t>Res Care</t>
  </si>
  <si>
    <t>Res+hosp</t>
  </si>
  <si>
    <t>Home Care</t>
  </si>
  <si>
    <t>Res Care NHEX + Home Care as measured</t>
  </si>
  <si>
    <t>Total 1</t>
  </si>
  <si>
    <t>Res Care NHEX + Home Care inflated for Home Support</t>
  </si>
  <si>
    <t>Total 2</t>
  </si>
  <si>
    <t>Res Care NHEX + LTC in hospital (OECD) + Home Care + Home Support</t>
  </si>
  <si>
    <t>Total 3</t>
  </si>
  <si>
    <t>Health Care</t>
  </si>
  <si>
    <t>YEAR</t>
  </si>
  <si>
    <t>Total1/HC</t>
  </si>
  <si>
    <t>Total 2 + Municipalities</t>
  </si>
  <si>
    <t>Total 4</t>
  </si>
  <si>
    <t>Total4/HC</t>
  </si>
  <si>
    <t>LT2/HC</t>
  </si>
  <si>
    <t>Total 3 + Municipalities</t>
  </si>
  <si>
    <t>Total 5</t>
  </si>
  <si>
    <t>Total 5/HC</t>
  </si>
  <si>
    <r>
      <rPr>
        <b/>
        <sz val="14"/>
        <color rgb="FF000000"/>
        <rFont val="Calibri"/>
        <family val="2"/>
      </rPr>
      <t>Estimates of Long-term care costs by source of funding in Canada</t>
    </r>
    <r>
      <rPr>
        <b/>
        <vertAlign val="superscript"/>
        <sz val="14"/>
        <color rgb="FF000000"/>
        <rFont val="Calibri"/>
        <family val="2"/>
      </rPr>
      <t>1</t>
    </r>
  </si>
  <si>
    <t>Federal (Direct)</t>
  </si>
  <si>
    <t>Corporations (other than health insurance)</t>
  </si>
  <si>
    <t>Federal</t>
  </si>
  <si>
    <t>Workers' Compensation Payments</t>
  </si>
  <si>
    <t>In-Patient Long-Term Nursing Care</t>
  </si>
  <si>
    <t>..</t>
  </si>
  <si>
    <r>
      <rPr>
        <sz val="11"/>
        <color rgb="FF000000"/>
        <rFont val="Calibri"/>
        <family val="2"/>
      </rPr>
      <t>Private Insurers</t>
    </r>
    <r>
      <rPr>
        <vertAlign val="superscript"/>
        <sz val="11"/>
        <color rgb="FF000000"/>
        <rFont val="Calibri"/>
        <family val="2"/>
      </rPr>
      <t>1</t>
    </r>
  </si>
  <si>
    <r>
      <rPr>
        <sz val="11"/>
        <color rgb="FF000000"/>
        <rFont val="Calibri"/>
        <family val="2"/>
      </rPr>
      <t>Charities</t>
    </r>
    <r>
      <rPr>
        <vertAlign val="superscript"/>
        <sz val="11"/>
        <color rgb="FF000000"/>
        <rFont val="Calibri"/>
        <family val="2"/>
      </rPr>
      <t>3</t>
    </r>
  </si>
  <si>
    <r>
      <rPr>
        <sz val="11"/>
        <color rgb="FF000000"/>
        <rFont val="Calibri"/>
        <family val="2"/>
      </rPr>
      <t>Corporations (other than health insurance)</t>
    </r>
    <r>
      <rPr>
        <vertAlign val="superscript"/>
        <sz val="11"/>
        <color rgb="FF000000"/>
        <rFont val="Calibri"/>
        <family val="2"/>
      </rPr>
      <t>4</t>
    </r>
  </si>
  <si>
    <t>Residential Care Facilities</t>
  </si>
  <si>
    <r>
      <rPr>
        <sz val="11"/>
        <color rgb="FF000000"/>
        <rFont val="Calibri"/>
        <family val="2"/>
      </rPr>
      <t>Corporations (other than health insurance)</t>
    </r>
    <r>
      <rPr>
        <vertAlign val="superscript"/>
        <sz val="11"/>
        <color rgb="FF000000"/>
        <rFont val="Calibri"/>
        <family val="2"/>
      </rPr>
      <t>5</t>
    </r>
  </si>
  <si>
    <t>Total from NHEX</t>
  </si>
  <si>
    <t>OECD/NHEX</t>
  </si>
  <si>
    <t xml:space="preserve">OECD-NHEX   </t>
  </si>
  <si>
    <t>Total public from NHEX</t>
  </si>
  <si>
    <t>OECD/NHEX public</t>
  </si>
  <si>
    <t>OECD-NHEX public</t>
  </si>
  <si>
    <t>Total from NHEX2012</t>
  </si>
  <si>
    <t>OECD/NHEX12</t>
  </si>
  <si>
    <t xml:space="preserve">OECD-NHEX12   </t>
  </si>
  <si>
    <t>Total public from NHEX2012</t>
  </si>
  <si>
    <t>OECD/NHEX2012 public</t>
  </si>
  <si>
    <t xml:space="preserve">OECD-NHEX 2012 public  </t>
  </si>
  <si>
    <t>Total private from NHEX2012</t>
  </si>
  <si>
    <t>OECD/NHEX2012 private</t>
  </si>
  <si>
    <t>OECD-NHEX2012 private</t>
  </si>
  <si>
    <t>Long-Term Nursing Care: Home Care</t>
  </si>
  <si>
    <t>NHEX2013 (total public)</t>
  </si>
  <si>
    <t>CIHI special publication (total)</t>
  </si>
  <si>
    <t>OECD/CIHI</t>
  </si>
  <si>
    <t>NHEX/CIHI</t>
  </si>
  <si>
    <t>From CIHI</t>
  </si>
  <si>
    <t>($ '000)</t>
  </si>
  <si>
    <t>Home Health Care</t>
  </si>
  <si>
    <t>Home Support</t>
  </si>
  <si>
    <t>Total CIHI 2007</t>
  </si>
  <si>
    <t>Total NHEX 2013</t>
  </si>
  <si>
    <t>health</t>
  </si>
  <si>
    <t>support</t>
  </si>
  <si>
    <t>Note: the series was wrong in the initial spreadsheet (series was copied and pasted from “other health care” rather than “other professionals”)</t>
  </si>
  <si>
    <t>Total NHEX 2013:</t>
  </si>
  <si>
    <t>Provincial/Territorial:</t>
  </si>
  <si>
    <t>Table 107-5502 Resident-days in residential care facilities, by responsibility for payment, principal characteristic of predominant group of residents and size of facility, Canada, provinces and territories, annual (number)(1,2,3,4,5,6,7)</t>
  </si>
  <si>
    <t>Survey or program details:</t>
  </si>
  <si>
    <t>Residential Care Facilities - 3210</t>
  </si>
  <si>
    <t>Geography</t>
  </si>
  <si>
    <t>Predominant group of residents and size of facility</t>
  </si>
  <si>
    <t>Characteristics</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</si>
  <si>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</si>
  <si>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</si>
  <si>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</si>
  <si>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</si>
  <si>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</si>
  <si>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</si>
  <si>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</si>
  <si>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</si>
  <si>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</si>
  <si>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</si>
  <si>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</si>
  <si>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</si>
  <si>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</si>
  <si>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</si>
  <si>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</si>
  <si>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</si>
  <si>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</si>
  <si>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</si>
  <si>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</si>
  <si>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</si>
  <si>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</si>
  <si>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</si>
  <si>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</si>
  <si>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2007/2008</t>
  </si>
  <si>
    <t>2008/2009</t>
  </si>
  <si>
    <t>2009/2010</t>
  </si>
  <si>
    <t>Canada (7,9,16,17,18)</t>
  </si>
  <si>
    <t>Total, residential care facilities</t>
  </si>
  <si>
    <t>Total, resident-days in operating residential care facilities, charged to all sources (4,12)</t>
  </si>
  <si>
    <t>Resident-days in operating residential care facilities, charged to provincial health insurance plan (4,12)</t>
  </si>
  <si>
    <t>Resident-days in operating residential care facilities, charged to provincial social assistance plan (4,12)</t>
  </si>
  <si>
    <t>Resident-days in operating residential care facilities, charged to other provincial department (4,12)</t>
  </si>
  <si>
    <t>Resident-days in operating residential care facilities, charged to municipality or district (4,12)</t>
  </si>
  <si>
    <t>Resident-days in operating residential care facilities, charged to all other sources, including self-pay (4,12,15)</t>
  </si>
  <si>
    <t>Legend:</t>
  </si>
  <si>
    <t>Not available</t>
  </si>
  <si>
    <t>Footnotes:</t>
  </si>
  <si>
    <t>Data source: Statistics Canada, Residential Care Facilities Survey</t>
  </si>
  <si>
    <t>The following standard symbols are used in this Statistics Canada table: (..) for figures not available for a specific reference period, (...) for figures not applicable and (x) for figures suppressed to meet the confidentiality requirements of the Statistics Act.</t>
  </si>
  <si>
    <t>Residential care facilities include all residential facilities in Canada with four or more beds providing counselling, custodial, supervisory, personal, basic nursing and/or full nursing care to at least one resident. Excluded are those facilities providing active medical treatment (general and allied special hospitals).</t>
  </si>
  <si>
    <t>A "resident day" refers to the period of service to a resident between the census taking hours on two successive days.</t>
  </si>
  <si>
    <t>Facilities are defined by the principal characteristic of the predominant group of residents of the facility, for example, aged, persons with mental disorders and other characteristics. Although the survey collects data on more detailed principal characteristics, these were collapsed to meet the confidentiality requirements of the Statistics Act.</t>
  </si>
  <si>
    <t>Size of a facility is defined by its approved bed complement.</t>
  </si>
  <si>
    <t>"Canada" includes data for all provinces and territories. The heading "Provinces" includes data for all provinces and excludes the territories. Province-specific data are also shown separately. The heading "Territories" includes data for all territories. Data from the territories were combined to meet the confidentiality requirements of the Statistics Act and are not shown separately.</t>
  </si>
  <si>
    <t>To comply with the confidentiality requirements of the Statistics Act, some data for the Territories were combined. Data from homes for the aged with 50 beds or more were combined with those having 20 to 49 beds. Data from facilities with 20 beds or more, for persons with mental disorders, were included with facilities that had 1 to 19 beds. Data for the category "Other" were also included with facilities for persons with mental disorders, 1 to 19 beds.</t>
  </si>
  <si>
    <t>Due to administrative changes in Quebec in 2004/2005 (creation of "Centres de santé et de services sociaux"), data for this year are not comparable to data for previous years. Furthermore, because of improvements in the estimation methods for Quebec for 2005/2006, data for this year should not be compared with data from previous years.</t>
  </si>
  <si>
    <t>Data for "Other" residential care facilities in Quebec likely include some non-residential care activity. Caution should be exercised in using this data.</t>
  </si>
  <si>
    <t>In 2009/2010, the data received from Quebec for "Facilities for persons with mental disorders" were incomplete and therefore were imputed. Caution should be exercised in using this data.</t>
  </si>
  <si>
    <t>"Operating facilities" refers to all facilities which fall under the definition of a residential care facility and were in operation at the end of the reference period. Data for non reporting operating facilities are imputed on the basis of rated bed capacity, geographical region and type of service provided.</t>
  </si>
  <si>
    <t>"Other sources" includes, amongst others, self-pay, workers' compensation and federal departments.</t>
  </si>
  <si>
    <t>Source:</t>
  </si>
  <si>
    <t>Statistics Canada. Table 107-5502 - Resident-days in residential care facilities, by responsibility for payment, principal characteristic of predominant group of residents and size of facility, Canada, provinces and territories, annual (number)</t>
  </si>
  <si>
    <t>(accessed: February 27, 2014)</t>
  </si>
  <si>
    <t>Table 107-5511 Expenditures per resident-day in residential care facilities, by principal characteristic of the predominant group of residents and size of facility, Canada, provinces and territories, annual (dollars)(1,2,3,4,5,6,7,8)</t>
  </si>
  <si>
    <t>Canada (8,10,17,18,19)</t>
  </si>
  <si>
    <t>Expenditures per resident-day in operating residential care facilities (4,5,13,16)</t>
  </si>
  <si>
    <t>"Expenditures" refers to the costs of operating and maintaining the facility but excludes capital costs. It includes salaries and wages and any other costs for direct-care services, general services as well as other expenses including interest, depreciation and taxes, but excluding income tax.</t>
  </si>
  <si>
    <t>Data on paid hours and financial data for residential care facilities may include amounts related to activities that are outside the scope of residential care, such as outpatient or hospital care. This phenomenon is not widespread outside of Quebec, but in this province, such situations are more likely. For this reason, financial data pertaining to non-residential care activities in Quebec were statistically removed. Nevertheless, caution should be exercised in comparison with data from other provinces.</t>
  </si>
  <si>
    <t>Statistics Canada. Table 107-5511 - Expenditures per resident-day in residential care facilities, by principal characteristic of the predominant group of residents and size of facility, Canada, provinces and territories, annual (dollars unless otherwise noted)</t>
  </si>
  <si>
    <t>(accessed: March 11, 2014)</t>
  </si>
  <si>
    <t>($)</t>
  </si>
  <si>
    <t>Health Insurance</t>
  </si>
  <si>
    <t>Social Assistance Plan</t>
  </si>
  <si>
    <t>Other Provincial</t>
  </si>
  <si>
    <t>Total Provincial</t>
  </si>
  <si>
    <t>Total non-provincial non-municipal</t>
  </si>
  <si>
    <t>1984/85</t>
  </si>
  <si>
    <t>Other (incl. O-o-p)</t>
  </si>
  <si>
    <t>NHEX residential (2013)</t>
  </si>
  <si>
    <t>NHEX residential (2012)</t>
  </si>
  <si>
    <t>RCF/NHEX</t>
  </si>
  <si>
    <t>Dicrepencies between NHEX 2013  and 2012 Estimates of Long-term care costs by source of funding in Canada</t>
  </si>
  <si>
    <t>[NHEX(2013)-NHEX(2012)]/NHEX(2012)</t>
  </si>
  <si>
    <r>
      <rPr>
        <sz val="11"/>
        <color rgb="FF000000"/>
        <rFont val="Calibri"/>
        <family val="2"/>
      </rPr>
      <t xml:space="preserve">Results from CIHI (2013) </t>
    </r>
    <r>
      <rPr>
        <i/>
        <sz val="11"/>
        <color rgb="FF000000"/>
        <rFont val="Calibri"/>
        <family val="2"/>
      </rPr>
      <t>National Health Expenditure Trends, 1975 to 2013, Retrieved from https://secure.cihi.ca/estore/productFamily.htm?locale=en&amp;pf=PFC2400&amp;lang=en</t>
    </r>
  </si>
  <si>
    <t>Dicrepencies Between the NHEX (2013) and OECD (Including Hospital Care) Estimates of In-patient Long-term care costs by source of funding in Canada</t>
  </si>
  <si>
    <t>('000,000)</t>
  </si>
  <si>
    <t>((CIHI Value)-(OECD Value))/(CIHI Total)</t>
  </si>
  <si>
    <t xml:space="preserve">Dicrepencies Between NHEX (2012) and OECD (not Including Hostpital Care) Estimates of Long-term care costs in Residential Care Facilities by source of funding in Canada </t>
  </si>
  <si>
    <t>((NHEX2012 Value)-(OECD Value))/(NHEX 2012 Total)</t>
  </si>
  <si>
    <t xml:space="preserve">Dicrepencies Between OECD (Including Hospital Care) and OECD (not Including Hostpital Care) Estimates of In-patient Long-term care costs by source of funding in Canada </t>
  </si>
  <si>
    <t>(OECD (Incl. Hospitals Value)-(OECD(No Hospitals) Value)/(OECD (Incl. Hospitals Total)</t>
  </si>
  <si>
    <t>In $000,000</t>
  </si>
  <si>
    <t>Residential</t>
  </si>
  <si>
    <t>Home care – public</t>
  </si>
  <si>
    <t>Home care – private</t>
  </si>
  <si>
    <t xml:space="preserve">Home care private </t>
  </si>
  <si>
    <t>Home care total</t>
  </si>
  <si>
    <t>Total LTC</t>
  </si>
  <si>
    <t>Total HCE</t>
  </si>
  <si>
    <t>LTC share in THE</t>
  </si>
  <si>
    <t>Home care share in THE</t>
  </si>
  <si>
    <t>NHEX2013</t>
  </si>
  <si>
    <t>OECD 2013</t>
  </si>
  <si>
    <t>NHEX, institutions: Other</t>
  </si>
  <si>
    <t>NHEX2012</t>
  </si>
  <si>
    <t>OECD w/o ALC</t>
  </si>
  <si>
    <t>OECD ALC</t>
  </si>
  <si>
    <t>Homes for the aged as % of RCF</t>
  </si>
  <si>
    <t>Homes for the aged from NHEX</t>
  </si>
  <si>
    <t>Share ALC</t>
  </si>
  <si>
    <t>Preferred</t>
  </si>
  <si>
    <t>Pref/NHEX</t>
  </si>
  <si>
    <t>NHEX</t>
  </si>
  <si>
    <t>OECD</t>
  </si>
  <si>
    <t>CIHI 2007, health</t>
  </si>
  <si>
    <t>Ratio CIHI/OECD</t>
  </si>
  <si>
    <t>Home support</t>
  </si>
  <si>
    <t>Ration support / health</t>
  </si>
  <si>
    <t>NHEX private</t>
  </si>
  <si>
    <t>Option 1: 
Ratio preferred to NHEX</t>
  </si>
  <si>
    <t>SHS</t>
  </si>
  <si>
    <t>Insurance</t>
  </si>
  <si>
    <t>Preferred – option 1</t>
  </si>
  <si>
    <t>Preferred – option 2</t>
  </si>
  <si>
    <t>NHEX+OECD</t>
  </si>
  <si>
    <t>CIHI</t>
  </si>
  <si>
    <t>CIHI+OECD</t>
  </si>
  <si>
    <t>Preferred estimate</t>
  </si>
  <si>
    <t>share ALC fixed at 0.23 and share homes for the aged fixed at 0.70</t>
  </si>
  <si>
    <t>Share home care in OECD fixed at 0.51 and support represents 1.42 health</t>
  </si>
  <si>
    <t>share ALC fixed at 0.23 but share homes for the aged observed</t>
  </si>
  <si>
    <t>share ALC fixed at 0.23 and share homes for the aged interpolated</t>
  </si>
  <si>
    <t>Observed CIHI</t>
  </si>
  <si>
    <t>As 1985-1994</t>
  </si>
  <si>
    <t>share ALC and share homes for the aged observed</t>
  </si>
  <si>
    <t>Share home care in OECD fixed at 0.51 and support represents 1.00 health</t>
  </si>
  <si>
    <t>share homes for the aged fixed at 0.82</t>
  </si>
  <si>
    <t>share ALC fixed at 0.23 and share homes for the aged fixed at 0.82</t>
  </si>
  <si>
    <t>Note: OECD revised data from year 2006 on in most recent version of health database.</t>
  </si>
  <si>
    <t>Residential: shares of govt, WCBs, and private sources of funding</t>
  </si>
  <si>
    <t xml:space="preserve">Private share  </t>
  </si>
  <si>
    <t>Residential: '000,000 $</t>
  </si>
  <si>
    <t>Residential: shares</t>
  </si>
  <si>
    <t>Home care  Option 1</t>
  </si>
  <si>
    <t>Residential care</t>
  </si>
  <si>
    <t>Home care</t>
  </si>
  <si>
    <t>Public in NHEX 2013</t>
  </si>
  <si>
    <t>WCB in NHEX 2013</t>
  </si>
  <si>
    <t>Govt</t>
  </si>
  <si>
    <t>WCB</t>
  </si>
  <si>
    <t>Private</t>
  </si>
  <si>
    <t>Total (check)</t>
  </si>
  <si>
    <t>Public</t>
  </si>
  <si>
    <t>Share WCB in public, home health care (from OECD)</t>
  </si>
  <si>
    <t xml:space="preserve">NHEX  </t>
  </si>
  <si>
    <t>-</t>
  </si>
  <si>
    <t>Share of residential care in LTC</t>
  </si>
  <si>
    <t xml:space="preserve">OECD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</si>
</sst>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5" formatCode="#,##0.0"/>
    <numFmt numFmtId="166" formatCode="0.0%"/>
    <numFmt numFmtId="167" formatCode="0.0"/>
    <numFmt numFmtId="168" formatCode="&quot; $&quot;#,##0.00\ ;&quot;-$&quot;#,##0.00\ ;&quot; $-&quot;#\ ;@\ "/>
    <numFmt numFmtId="169" formatCode="0.000"/>
  </numFmts>
  <fonts count="26" x14ac:knownFonts="1">
    <font>
      <sz val="11"/>
      <color rgb="FF000000"/>
      <name val="Calibri"/>
      <family val="2"/>
    </font>
    <font>
      <b/>
      <i/>
      <sz val="16"/>
      <color rgb="FF000000"/>
      <name val="Calibri"/>
      <family val="2"/>
    </font>
    <font>
      <b/>
      <sz val="14"/>
      <color rgb="FF000000"/>
      <name val="Calibri"/>
      <family val="2"/>
    </font>
    <font>
      <b/>
      <sz val="12"/>
      <color rgb="FF000000"/>
      <name val="Calibri"/>
      <family val="2"/>
    </font>
    <font>
      <b/>
      <sz val="11"/>
      <color rgb="FF000000"/>
      <name val="Calibri"/>
      <family val="2"/>
    </font>
    <font>
      <sz val="11"/>
      <name val="Calibri"/>
      <family val="2"/>
    </font>
    <font>
      <vertAlign val="superscript"/>
      <sz val="11"/>
      <color rgb="FF000000"/>
      <name val="Calibri"/>
      <family val="2"/>
    </font>
    <font>
      <i/>
      <sz val="11"/>
      <color rgb="FF000000"/>
      <name val="Calibri"/>
      <family val="2"/>
    </font>
    <font>
      <i/>
      <vertAlign val="superscript"/>
      <sz val="11"/>
      <color rgb="FF000000"/>
      <name val="Calibri"/>
      <family val="2"/>
    </font>
    <font>
      <b/>
      <sz val="11"/>
      <name val="Calibri"/>
      <family val="2"/>
    </font>
    <font>
      <b/>
      <vertAlign val="superscript"/>
      <sz val="14"/>
      <color rgb="FF000000"/>
      <name val="Calibri"/>
      <family val="2"/>
    </font>
    <font>
      <sz val="9"/>
      <color rgb="FF000000"/>
      <name val="Tahoma"/>
      <family val="2"/>
    </font>
    <font>
      <sz val="11"/>
      <color rgb="FF000000"/>
      <name val="Calibri"/>
    </font>
    <font>
      <sz val="9"/>
      <name val="Univers"/>
      <family val="2"/>
    </font>
    <font>
      <i/>
      <sz val="10"/>
      <color rgb="FF000000"/>
      <name val="Calibri"/>
      <family val="2"/>
    </font>
    <font>
      <sz val="11"/>
      <name val="Univers"/>
      <family val="2"/>
    </font>
    <font>
      <sz val="10"/>
      <color rgb="FF000000"/>
      <name val="Calibri"/>
      <family val="2"/>
    </font>
    <font>
      <sz val="10"/>
      <name val="Calibri"/>
      <family val="2"/>
    </font>
    <font>
      <sz val="10"/>
      <color rgb="FFFF8080"/>
      <name val="Calibri"/>
      <family val="2"/>
    </font>
    <font>
      <sz val="10"/>
      <color rgb="FFAECF00"/>
      <name val="Calibri"/>
      <family val="2"/>
    </font>
    <font>
      <sz val="10"/>
      <color rgb="FF0000CC"/>
      <name val="Calibri"/>
      <family val="2"/>
    </font>
    <font>
      <sz val="10"/>
      <name val="Univers"/>
      <family val="2"/>
    </font>
    <font>
      <sz val="10"/>
      <color rgb="FF0066FF"/>
      <name val="Calibri"/>
      <family val="2"/>
    </font>
    <font>
      <sz val="10"/>
      <color rgb="FF003333"/>
      <name val="Calibri"/>
      <family val="2"/>
    </font>
    <font>
      <sz val="10"/>
      <color rgb="FF006666"/>
      <name val="Calibri"/>
      <family val="2"/>
    </font>
    <font>
      <sz val="9"/>
      <color rgb="FF000000"/>
      <name val="Calibri"/>
      <family val="2"/>
    </font>
  </fonts>
  <fills count="3">
    <fill>
      <patternFill patternType="none"/>
    </fill>
    <fill>
      <patternFill patternType="gray125"/>
    </fill>
    <fill>
      <patternFill patternType="solid">
        <fgColor rgb="FFFFFF00"/>
        <bgColor rgb="FFFFFF00"/>
      </patternFill>
    </fill>
  </fills>
  <borders count="1">
    <border>
      <left/>
      <right/>
      <top/>
      <bottom/>
      <diagonal/>
    </border>
  </borders>
  <cellStyleXfs count="4">
    <xf numFmtId="0" fontId="0" fillId="0" borderId="0"/>
    <xf numFmtId="168" fontId="12" fillId="0" borderId="0"/>
    <xf numFmtId="9" fontId="12" fillId="0" borderId="0"/>
    <xf numFmtId="0" fontId="1" fillId="0" borderId="0">
      <alignment horizontal="center" textRotation="90"/>
    </xf>
  </cellStyleXfs>
  <cellXfs count="95">
    <xf numFmtId="0" fontId="0" fillId="0" borderId="0" xfId="0"/>
    <xf numFmtId="0" fontId="16" fillId="0" borderId="0" xfId="0" applyFont="1" applyAlignment="1">
      <alignment horizontal="center" vertical="center" wrapText="1"/>
    </xf>
    <xf numFmtId="0" fontId="16" fillId="0" borderId="0" xfId="0" applyFont="1" applyAlignment="1">
      <alignment horizontal="center" vertical="center"/>
    </xf>
    <xf numFmtId="0" fontId="3" fillId="0" borderId="0" xfId="0" applyFont="1" applyBorder="1" applyAlignment="1">
      <alignment horizontal="center" wrapText="1"/>
    </xf>
    <xf numFmtId="0" fontId="0" fillId="0" borderId="0" xfId="0" applyFont="1" applyBorder="1" applyAlignment="1">
      <alignment horizontal="center" vertical="center" wrapText="1"/>
    </xf>
    <xf numFmtId="0" fontId="2" fillId="0" borderId="0" xfId="0" applyFont="1" applyBorder="1" applyAlignment="1">
      <alignment horizontal="center" wrapText="1"/>
    </xf>
    <xf numFmtId="0" fontId="0" fillId="0" borderId="0" xfId="0" applyFont="1" applyBorder="1" applyAlignment="1">
      <alignment horizontal="center"/>
    </xf>
    <xf numFmtId="0" fontId="4" fillId="0" borderId="0" xfId="0" applyFont="1" applyBorder="1" applyAlignment="1">
      <alignment horizontal="center"/>
    </xf>
    <xf numFmtId="0" fontId="0" fillId="0" borderId="0" xfId="0" applyFont="1" applyBorder="1" applyAlignment="1">
      <alignment horizontal="center" wrapText="1"/>
    </xf>
    <xf numFmtId="0" fontId="7" fillId="0" borderId="0" xfId="0" applyFont="1" applyBorder="1" applyAlignment="1">
      <alignment horizontal="center"/>
    </xf>
    <xf numFmtId="0" fontId="0"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wrapText="1"/>
    </xf>
    <xf numFmtId="0" fontId="4" fillId="0" borderId="0" xfId="0" applyFont="1"/>
    <xf numFmtId="0" fontId="5" fillId="0" borderId="0" xfId="0" applyFont="1"/>
    <xf numFmtId="0" fontId="0" fillId="0" borderId="0" xfId="0" applyFont="1" applyAlignment="1">
      <alignment vertical="center"/>
    </xf>
    <xf numFmtId="0" fontId="5" fillId="0" borderId="0" xfId="0" applyFont="1" applyAlignment="1">
      <alignment horizontal="center"/>
    </xf>
    <xf numFmtId="165" fontId="5" fillId="0" borderId="0" xfId="0" applyNumberFormat="1" applyFont="1" applyBorder="1"/>
    <xf numFmtId="165" fontId="5" fillId="0" borderId="0" xfId="0" applyNumberFormat="1" applyFont="1" applyBorder="1"/>
    <xf numFmtId="0" fontId="7" fillId="0" borderId="0" xfId="0" applyFont="1" applyBorder="1" applyAlignment="1">
      <alignment horizontal="center"/>
    </xf>
    <xf numFmtId="0" fontId="9" fillId="0" borderId="0" xfId="0" applyFont="1" applyAlignment="1">
      <alignment horizontal="center"/>
    </xf>
    <xf numFmtId="0" fontId="9" fillId="0" borderId="0" xfId="0" applyFont="1"/>
    <xf numFmtId="166" fontId="5" fillId="0" borderId="0" xfId="2" applyNumberFormat="1" applyFont="1" applyBorder="1" applyAlignment="1" applyProtection="1"/>
    <xf numFmtId="0" fontId="0" fillId="0" borderId="0" xfId="0" applyAlignment="1"/>
    <xf numFmtId="3" fontId="5" fillId="0" borderId="0" xfId="0" applyNumberFormat="1" applyFont="1" applyBorder="1"/>
    <xf numFmtId="0" fontId="0" fillId="0" borderId="0" xfId="0" applyFont="1"/>
    <xf numFmtId="3" fontId="0" fillId="0" borderId="0" xfId="0" applyNumberFormat="1" applyFont="1"/>
    <xf numFmtId="1" fontId="0" fillId="0" borderId="0" xfId="0" applyNumberFormat="1"/>
    <xf numFmtId="0" fontId="0" fillId="0" borderId="0" xfId="0" applyFont="1" applyAlignment="1">
      <alignment wrapText="1"/>
    </xf>
    <xf numFmtId="0" fontId="0" fillId="0" borderId="0" xfId="0"/>
    <xf numFmtId="166" fontId="0" fillId="0" borderId="0" xfId="0" applyNumberFormat="1"/>
    <xf numFmtId="0" fontId="0" fillId="0" borderId="0" xfId="0" applyFont="1" applyAlignment="1">
      <alignment horizontal="center" wrapText="1"/>
    </xf>
    <xf numFmtId="167" fontId="0" fillId="0" borderId="0" xfId="0" applyNumberFormat="1"/>
    <xf numFmtId="4" fontId="0" fillId="0" borderId="0" xfId="0" applyNumberFormat="1"/>
    <xf numFmtId="165" fontId="0" fillId="0" borderId="0" xfId="0" applyNumberFormat="1" applyFont="1"/>
    <xf numFmtId="165" fontId="0" fillId="0" borderId="0" xfId="0" applyNumberFormat="1"/>
    <xf numFmtId="165" fontId="5" fillId="0" borderId="0" xfId="0" applyNumberFormat="1" applyFont="1"/>
    <xf numFmtId="167" fontId="0" fillId="0" borderId="0" xfId="0" applyNumberFormat="1" applyFont="1"/>
    <xf numFmtId="166" fontId="0" fillId="0" borderId="0" xfId="2" applyNumberFormat="1" applyFont="1" applyBorder="1" applyAlignment="1" applyProtection="1"/>
    <xf numFmtId="9" fontId="0" fillId="0" borderId="0" xfId="2" applyFont="1" applyBorder="1" applyAlignment="1" applyProtection="1"/>
    <xf numFmtId="166" fontId="0" fillId="0" borderId="0" xfId="0" applyNumberFormat="1"/>
    <xf numFmtId="2" fontId="0" fillId="0" borderId="0" xfId="0" applyNumberFormat="1"/>
    <xf numFmtId="167" fontId="0" fillId="0" borderId="0" xfId="0" applyNumberFormat="1"/>
    <xf numFmtId="0" fontId="0" fillId="0" borderId="0" xfId="0" applyFont="1" applyAlignment="1">
      <alignment horizontal="center"/>
    </xf>
    <xf numFmtId="3" fontId="0" fillId="0" borderId="0" xfId="0" applyNumberFormat="1" applyAlignment="1">
      <alignment horizontal="right"/>
    </xf>
    <xf numFmtId="4" fontId="0" fillId="0" borderId="0" xfId="0" applyNumberFormat="1" applyAlignment="1">
      <alignment horizontal="right"/>
    </xf>
    <xf numFmtId="3" fontId="0" fillId="0" borderId="0" xfId="0" applyNumberFormat="1"/>
    <xf numFmtId="165" fontId="13" fillId="0" borderId="0" xfId="0" applyNumberFormat="1" applyFont="1" applyBorder="1"/>
    <xf numFmtId="0" fontId="14" fillId="0" borderId="0" xfId="0" applyFont="1" applyAlignment="1">
      <alignment horizontal="right" vertical="center"/>
    </xf>
    <xf numFmtId="3" fontId="0" fillId="0" borderId="0" xfId="0" applyNumberFormat="1" applyAlignment="1">
      <alignment horizontal="center"/>
    </xf>
    <xf numFmtId="0" fontId="5" fillId="0" borderId="0" xfId="1" applyNumberFormat="1" applyFont="1" applyBorder="1" applyAlignment="1" applyProtection="1"/>
    <xf numFmtId="3" fontId="5" fillId="0" borderId="0" xfId="2" applyNumberFormat="1" applyFont="1" applyBorder="1" applyAlignment="1" applyProtection="1"/>
    <xf numFmtId="3" fontId="15" fillId="0" borderId="0" xfId="0" applyNumberFormat="1" applyFont="1" applyBorder="1" applyAlignment="1">
      <alignment horizontal="center"/>
    </xf>
    <xf numFmtId="0" fontId="0" fillId="0" borderId="0" xfId="0" applyAlignment="1">
      <alignment horizontal="center" vertical="center"/>
    </xf>
    <xf numFmtId="0" fontId="7" fillId="0" borderId="0" xfId="0" applyFont="1" applyAlignment="1">
      <alignment vertical="center"/>
    </xf>
    <xf numFmtId="165" fontId="4" fillId="0" borderId="0" xfId="0" applyNumberFormat="1" applyFont="1"/>
    <xf numFmtId="165" fontId="0" fillId="0" borderId="0" xfId="0" applyNumberFormat="1" applyFont="1"/>
    <xf numFmtId="165" fontId="9" fillId="0" borderId="0" xfId="0" applyNumberFormat="1" applyFont="1" applyBorder="1"/>
    <xf numFmtId="165" fontId="4" fillId="0" borderId="0" xfId="0" applyNumberFormat="1" applyFont="1"/>
    <xf numFmtId="10" fontId="0" fillId="0" borderId="0" xfId="2" applyNumberFormat="1" applyFont="1" applyBorder="1" applyAlignment="1" applyProtection="1"/>
    <xf numFmtId="167" fontId="0" fillId="0" borderId="0" xfId="2" applyNumberFormat="1" applyFont="1" applyBorder="1" applyAlignment="1" applyProtection="1"/>
    <xf numFmtId="0" fontId="0" fillId="0" borderId="0" xfId="0" applyAlignment="1">
      <alignment wrapText="1"/>
    </xf>
    <xf numFmtId="10" fontId="0" fillId="2" borderId="0" xfId="2" applyNumberFormat="1" applyFont="1" applyFill="1" applyBorder="1" applyAlignment="1" applyProtection="1"/>
    <xf numFmtId="0" fontId="0" fillId="0" borderId="0" xfId="2" applyNumberFormat="1" applyFont="1" applyBorder="1" applyAlignment="1" applyProtection="1"/>
    <xf numFmtId="0" fontId="0" fillId="0" borderId="0" xfId="0" applyFont="1" applyAlignment="1">
      <alignment horizontal="center" vertical="center" wrapText="1"/>
    </xf>
    <xf numFmtId="0" fontId="16" fillId="0" borderId="0" xfId="0" applyFont="1"/>
    <xf numFmtId="0" fontId="16" fillId="0" borderId="0" xfId="0" applyFont="1" applyAlignment="1">
      <alignment horizontal="center"/>
    </xf>
    <xf numFmtId="0" fontId="16" fillId="0" borderId="0" xfId="0" applyFont="1" applyAlignment="1">
      <alignment horizontal="center" wrapText="1"/>
    </xf>
    <xf numFmtId="0" fontId="16" fillId="0" borderId="0" xfId="0" applyFont="1" applyAlignment="1">
      <alignment wrapText="1"/>
    </xf>
    <xf numFmtId="3" fontId="16" fillId="0" borderId="0" xfId="0" applyNumberFormat="1" applyFont="1"/>
    <xf numFmtId="3" fontId="17" fillId="0" borderId="0" xfId="0" applyNumberFormat="1" applyFont="1" applyBorder="1"/>
    <xf numFmtId="3" fontId="16" fillId="0" borderId="0" xfId="0" applyNumberFormat="1" applyFont="1"/>
    <xf numFmtId="3" fontId="18" fillId="0" borderId="0" xfId="0" applyNumberFormat="1" applyFont="1"/>
    <xf numFmtId="2" fontId="16" fillId="0" borderId="0" xfId="0" applyNumberFormat="1" applyFont="1"/>
    <xf numFmtId="3" fontId="16" fillId="0" borderId="0" xfId="0" applyNumberFormat="1" applyFont="1" applyAlignment="1">
      <alignment horizontal="right"/>
    </xf>
    <xf numFmtId="0" fontId="16" fillId="0" borderId="0" xfId="0" applyFont="1" applyAlignment="1">
      <alignment horizontal="right"/>
    </xf>
    <xf numFmtId="169" fontId="16" fillId="0" borderId="0" xfId="0" applyNumberFormat="1" applyFont="1"/>
    <xf numFmtId="3" fontId="19" fillId="0" borderId="0" xfId="0" applyNumberFormat="1" applyFont="1"/>
    <xf numFmtId="3" fontId="17" fillId="0" borderId="0" xfId="2" applyNumberFormat="1" applyFont="1" applyBorder="1" applyAlignment="1" applyProtection="1"/>
    <xf numFmtId="4" fontId="20" fillId="0" borderId="0" xfId="2" applyNumberFormat="1" applyFont="1" applyBorder="1" applyAlignment="1" applyProtection="1"/>
    <xf numFmtId="3" fontId="20" fillId="0" borderId="0" xfId="0" applyNumberFormat="1" applyFont="1"/>
    <xf numFmtId="4" fontId="16" fillId="0" borderId="0" xfId="0" applyNumberFormat="1" applyFont="1"/>
    <xf numFmtId="3" fontId="21" fillId="0" borderId="0" xfId="0" applyNumberFormat="1" applyFont="1" applyBorder="1" applyAlignment="1">
      <alignment horizontal="right"/>
    </xf>
    <xf numFmtId="3" fontId="22" fillId="0" borderId="0" xfId="0" applyNumberFormat="1" applyFont="1"/>
    <xf numFmtId="165" fontId="17" fillId="0" borderId="0" xfId="0" applyNumberFormat="1" applyFont="1" applyBorder="1"/>
    <xf numFmtId="3" fontId="23" fillId="0" borderId="0" xfId="0" applyNumberFormat="1" applyFont="1"/>
    <xf numFmtId="3" fontId="24" fillId="0" borderId="0" xfId="0" applyNumberFormat="1" applyFont="1"/>
    <xf numFmtId="3" fontId="17" fillId="0" borderId="0" xfId="0" applyNumberFormat="1" applyFont="1"/>
    <xf numFmtId="0" fontId="25" fillId="0" borderId="0" xfId="0" applyFont="1" applyAlignment="1">
      <alignment wrapText="1"/>
    </xf>
    <xf numFmtId="166" fontId="17" fillId="0" borderId="0" xfId="2" applyNumberFormat="1" applyFont="1" applyBorder="1" applyAlignment="1" applyProtection="1"/>
    <xf numFmtId="166" fontId="16" fillId="0" borderId="0" xfId="0" applyNumberFormat="1" applyFont="1"/>
    <xf numFmtId="1" fontId="16" fillId="0" borderId="0" xfId="0" applyNumberFormat="1" applyFont="1"/>
    <xf numFmtId="2" fontId="16" fillId="0" borderId="0" xfId="2" applyNumberFormat="1" applyFont="1" applyBorder="1" applyAlignment="1" applyProtection="1"/>
    <xf numFmtId="166" fontId="16" fillId="0" borderId="0" xfId="2" applyNumberFormat="1" applyFont="1" applyBorder="1" applyAlignment="1" applyProtection="1"/>
  </cellXfs>
  <cellStyles count="4">
    <cellStyle name="Currency" xfId="1" builtinId="4"/>
    <cellStyle name="Explanatory Text" xfId="3" builtinId="53" customBuiltin="1"/>
    <cellStyle name="Normal" xfId="0" builtinId="0"/>
    <cellStyle name="Percent" xfId="2" builtinId="5"/>
  </cellStyles>
  <dxfs count="0"/>
  <tableStyles count="0" defaultTableStyle="TableStyleMedium9" defaultPivotStyle="PivotStyleMedium7"/>
  <colors>
    <indexedColors>
      <rgbColor rgb="FF000000"/>
      <rgbColor rgb="FFFFFFFF"/>
      <rgbColor rgb="FFFF0000"/>
      <rgbColor rgb="FF00FF00"/>
      <rgbColor rgb="FF0000CC"/>
      <rgbColor rgb="FFFFFF00"/>
      <rgbColor rgb="FFFF00FF"/>
      <rgbColor rgb="FF00FFFF"/>
      <rgbColor rgb="FF800000"/>
      <rgbColor rgb="FF008000"/>
      <rgbColor rgb="FF000080"/>
      <rgbColor rgb="FF808000"/>
      <rgbColor rgb="FF800080"/>
      <rgbColor rgb="FF006666"/>
      <rgbColor rgb="FFB3B3B3"/>
      <rgbColor rgb="FF808080"/>
      <rgbColor rgb="FF9999FF"/>
      <rgbColor rgb="FF993366"/>
      <rgbColor rgb="FFFFFFCC"/>
      <rgbColor rgb="FFCCFFFF"/>
      <rgbColor rgb="FF660066"/>
      <rgbColor rgb="FFFF8080"/>
      <rgbColor rgb="FF0066FF"/>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AECF00"/>
      <rgbColor rgb="FFFFD320"/>
      <rgbColor rgb="FFFF9900"/>
      <rgbColor rgb="FFFF420E"/>
      <rgbColor rgb="FF666699"/>
      <rgbColor rgb="FF969696"/>
      <rgbColor rgb="FF003333"/>
      <rgbColor rgb="FF339966"/>
      <rgbColor rgb="FF003300"/>
      <rgbColor rgb="FF333300"/>
      <rgbColor rgb="FF993300"/>
      <rgbColor rgb="FF993366"/>
      <rgbColor rgb="FF00458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c:style val="18"/>
  <c:chart>
    <c:title>
      <c:tx>
        <c:rich>
          <a:bodyPr rot="0"/>
          <a:lstStyle/>
          <a:p>
            <a:pPr>
              <a:defRPr sz="1300" b="0" strike="noStrike" spc="-1">
                <a:solidFill>
                  <a:srgbClr val="000000"/>
                </a:solidFill>
                <a:uFill>
                  <a:solidFill>
                    <a:srgbClr val="FFFFFF"/>
                  </a:solidFill>
                </a:uFill>
                <a:latin typeface="Arial"/>
              </a:defRPr>
            </a:pPr>
            <a:r>
              <a:rPr sz="1300" b="0" strike="noStrike" spc="-1">
                <a:solidFill>
                  <a:srgbClr val="000000"/>
                </a:solidFill>
                <a:uFill>
                  <a:solidFill>
                    <a:srgbClr val="FFFFFF"/>
                  </a:solidFill>
                </a:uFill>
                <a:latin typeface="Arial"/>
              </a:rPr>
              <a:t>Share of LTC in total HC spending </a:t>
            </a:r>
          </a:p>
        </c:rich>
      </c:tx>
      <c:overlay val="0"/>
    </c:title>
    <c:autoTitleDeleted val="0"/>
    <c:plotArea>
      <c:layout/>
      <c:scatterChart>
        <c:scatterStyle val="lineMarker"/>
        <c:varyColors val="0"/>
        <c:ser>
          <c:idx val="0"/>
          <c:order val="0"/>
          <c:tx>
            <c:strRef>
              <c:f>'(1) In-Patient NHEX 2013'!$C$77</c:f>
              <c:strCache>
                <c:ptCount val="1"/>
                <c:pt idx="0">
                  <c:v>Total1/HC</c:v>
                </c:pt>
              </c:strCache>
            </c:strRef>
          </c:tx>
          <c:spPr>
            <a:ln w="28800">
              <a:solidFill>
                <a:srgbClr val="004586"/>
              </a:solidFill>
              <a:round/>
            </a:ln>
          </c:spPr>
          <c:marker>
            <c:symbol val="none"/>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 In-Patient NHEX 2013'!$D$76:$AN$76</c:f>
              <c:numCache>
                <c:formatCode>General</c:formatCode>
                <c:ptCount val="37"/>
                <c:pt idx="0">
                  <c:v>1975.0</c:v>
                </c:pt>
                <c:pt idx="1">
                  <c:v>1976.0</c:v>
                </c:pt>
                <c:pt idx="2">
                  <c:v>1977.0</c:v>
                </c:pt>
                <c:pt idx="3">
                  <c:v>1978.0</c:v>
                </c:pt>
                <c:pt idx="4">
                  <c:v>1979.0</c:v>
                </c:pt>
                <c:pt idx="5">
                  <c:v>1980.0</c:v>
                </c:pt>
                <c:pt idx="6">
                  <c:v>1981.0</c:v>
                </c:pt>
                <c:pt idx="7">
                  <c:v>1982.0</c:v>
                </c:pt>
                <c:pt idx="8">
                  <c:v>1983.0</c:v>
                </c:pt>
                <c:pt idx="9">
                  <c:v>1984.0</c:v>
                </c:pt>
                <c:pt idx="10">
                  <c:v>1985.0</c:v>
                </c:pt>
                <c:pt idx="11">
                  <c:v>1986.0</c:v>
                </c:pt>
                <c:pt idx="12">
                  <c:v>1987.0</c:v>
                </c:pt>
                <c:pt idx="13">
                  <c:v>1988.0</c:v>
                </c:pt>
                <c:pt idx="14">
                  <c:v>1989.0</c:v>
                </c:pt>
                <c:pt idx="15">
                  <c:v>1990.0</c:v>
                </c:pt>
                <c:pt idx="16">
                  <c:v>1991.0</c:v>
                </c:pt>
                <c:pt idx="17">
                  <c:v>1992.0</c:v>
                </c:pt>
                <c:pt idx="18">
                  <c:v>1993.0</c:v>
                </c:pt>
                <c:pt idx="19">
                  <c:v>1994.0</c:v>
                </c:pt>
                <c:pt idx="20">
                  <c:v>1995.0</c:v>
                </c:pt>
                <c:pt idx="21">
                  <c:v>1996.0</c:v>
                </c:pt>
                <c:pt idx="22">
                  <c:v>1997.0</c:v>
                </c:pt>
                <c:pt idx="23">
                  <c:v>1998.0</c:v>
                </c:pt>
                <c:pt idx="24">
                  <c:v>1999.0</c:v>
                </c:pt>
                <c:pt idx="25">
                  <c:v>2000.0</c:v>
                </c:pt>
                <c:pt idx="26">
                  <c:v>2001.0</c:v>
                </c:pt>
                <c:pt idx="27">
                  <c:v>2002.0</c:v>
                </c:pt>
                <c:pt idx="28">
                  <c:v>2003.0</c:v>
                </c:pt>
                <c:pt idx="29">
                  <c:v>2004.0</c:v>
                </c:pt>
                <c:pt idx="30">
                  <c:v>2005.0</c:v>
                </c:pt>
                <c:pt idx="31">
                  <c:v>2006.0</c:v>
                </c:pt>
                <c:pt idx="32">
                  <c:v>2007.0</c:v>
                </c:pt>
                <c:pt idx="33">
                  <c:v>2008.0</c:v>
                </c:pt>
                <c:pt idx="34">
                  <c:v>2009.0</c:v>
                </c:pt>
                <c:pt idx="35">
                  <c:v>2010.0</c:v>
                </c:pt>
                <c:pt idx="36">
                  <c:v>2011.0</c:v>
                </c:pt>
              </c:numCache>
            </c:numRef>
          </c:xVal>
          <c:yVal>
            <c:numRef>
              <c:f>'(1) In-Patient NHEX 2013'!$D$77:$AN$77</c:f>
              <c:numCache>
                <c:formatCode>0.0%</c:formatCode>
                <c:ptCount val="37"/>
                <c:pt idx="0">
                  <c:v>0.0948660224017444</c:v>
                </c:pt>
                <c:pt idx="1">
                  <c:v>0.10074795879916</c:v>
                </c:pt>
                <c:pt idx="2">
                  <c:v>0.105667061639061</c:v>
                </c:pt>
                <c:pt idx="3">
                  <c:v>0.112109016279498</c:v>
                </c:pt>
                <c:pt idx="4">
                  <c:v>0.117814730272768</c:v>
                </c:pt>
                <c:pt idx="5">
                  <c:v>0.119156177588761</c:v>
                </c:pt>
                <c:pt idx="6">
                  <c:v>0.11683423353024</c:v>
                </c:pt>
                <c:pt idx="7">
                  <c:v>0.115933373979004</c:v>
                </c:pt>
                <c:pt idx="8">
                  <c:v>0.115957133595963</c:v>
                </c:pt>
                <c:pt idx="9">
                  <c:v>0.112577606790585</c:v>
                </c:pt>
                <c:pt idx="10">
                  <c:v>0.109888603781208</c:v>
                </c:pt>
                <c:pt idx="11">
                  <c:v>0.102562407829464</c:v>
                </c:pt>
                <c:pt idx="12">
                  <c:v>0.101747296810536</c:v>
                </c:pt>
                <c:pt idx="13">
                  <c:v>0.103386182729362</c:v>
                </c:pt>
                <c:pt idx="14">
                  <c:v>0.102725252322141</c:v>
                </c:pt>
                <c:pt idx="15">
                  <c:v>0.121348374342385</c:v>
                </c:pt>
                <c:pt idx="16">
                  <c:v>0.127978447935691</c:v>
                </c:pt>
                <c:pt idx="17">
                  <c:v>0.130440615432808</c:v>
                </c:pt>
                <c:pt idx="18">
                  <c:v>0.130244535993602</c:v>
                </c:pt>
                <c:pt idx="19">
                  <c:v>0.131478543778006</c:v>
                </c:pt>
                <c:pt idx="20">
                  <c:v>0.132283974587819</c:v>
                </c:pt>
                <c:pt idx="21">
                  <c:v>0.132207617294985</c:v>
                </c:pt>
                <c:pt idx="22">
                  <c:v>0.132921677128839</c:v>
                </c:pt>
                <c:pt idx="23">
                  <c:v>0.132059059485688</c:v>
                </c:pt>
                <c:pt idx="24">
                  <c:v>0.130503608799179</c:v>
                </c:pt>
                <c:pt idx="25">
                  <c:v>0.129941110602537</c:v>
                </c:pt>
                <c:pt idx="26">
                  <c:v>0.126624362006976</c:v>
                </c:pt>
                <c:pt idx="27">
                  <c:v>0.125897239529011</c:v>
                </c:pt>
                <c:pt idx="28">
                  <c:v>0.123227997084528</c:v>
                </c:pt>
                <c:pt idx="29">
                  <c:v>0.125368681627269</c:v>
                </c:pt>
                <c:pt idx="30">
                  <c:v>0.12112967333055</c:v>
                </c:pt>
                <c:pt idx="31">
                  <c:v>0.120944160203585</c:v>
                </c:pt>
                <c:pt idx="32">
                  <c:v>0.121314049056548</c:v>
                </c:pt>
                <c:pt idx="33">
                  <c:v>0.119697251084338</c:v>
                </c:pt>
                <c:pt idx="34">
                  <c:v>0.120456460588868</c:v>
                </c:pt>
                <c:pt idx="35">
                  <c:v>0.119125912039425</c:v>
                </c:pt>
                <c:pt idx="36">
                  <c:v>0.119359874596824</c:v>
                </c:pt>
              </c:numCache>
            </c:numRef>
          </c:yVal>
          <c:smooth val="0"/>
        </c:ser>
        <c:dLbls>
          <c:showLegendKey val="0"/>
          <c:showVal val="0"/>
          <c:showCatName val="0"/>
          <c:showSerName val="0"/>
          <c:showPercent val="0"/>
          <c:showBubbleSize val="0"/>
        </c:dLbls>
        <c:axId val="-920555680"/>
        <c:axId val="-920423936"/>
      </c:scatterChart>
      <c:valAx>
        <c:axId val="-920555680"/>
        <c:scaling>
          <c:orientation val="minMax"/>
          <c:max val="2011.0"/>
          <c:min val="1975.0"/>
        </c:scaling>
        <c:delete val="0"/>
        <c:axPos val="b"/>
        <c:title>
          <c:tx>
            <c:rich>
              <a:bodyPr rot="0"/>
              <a:lstStyle/>
              <a:p>
                <a:pPr>
                  <a:defRPr sz="900" b="0" strike="noStrike" spc="-1">
                    <a:solidFill>
                      <a:srgbClr val="000000"/>
                    </a:solidFill>
                    <a:uFill>
                      <a:solidFill>
                        <a:srgbClr val="FFFFFF"/>
                      </a:solidFill>
                    </a:uFill>
                    <a:latin typeface="Arial"/>
                  </a:defRPr>
                </a:pPr>
                <a:r>
                  <a:rPr sz="900" b="0" strike="noStrike" spc="-1">
                    <a:solidFill>
                      <a:srgbClr val="000000"/>
                    </a:solidFill>
                    <a:uFill>
                      <a:solidFill>
                        <a:srgbClr val="FFFFFF"/>
                      </a:solidFill>
                    </a:uFill>
                    <a:latin typeface="Arial"/>
                  </a:rPr>
                  <a:t>Years</a:t>
                </a:r>
              </a:p>
            </c:rich>
          </c:tx>
          <c:overlay val="0"/>
        </c:title>
        <c:numFmt formatCode="General" sourceLinked="1"/>
        <c:majorTickMark val="out"/>
        <c:minorTickMark val="none"/>
        <c:tickLblPos val="nextTo"/>
        <c:spPr>
          <a:ln>
            <a:solidFill>
              <a:srgbClr val="B3B3B3"/>
            </a:solidFill>
          </a:ln>
        </c:spPr>
        <c:txPr>
          <a:bodyPr/>
          <a:lstStyle/>
          <a:p>
            <a:pPr>
              <a:defRPr sz="1000" b="0" strike="noStrike" spc="-1">
                <a:solidFill>
                  <a:srgbClr val="000000"/>
                </a:solidFill>
                <a:uFill>
                  <a:solidFill>
                    <a:srgbClr val="FFFFFF"/>
                  </a:solidFill>
                </a:uFill>
                <a:latin typeface="Arial"/>
              </a:defRPr>
            </a:pPr>
            <a:endParaRPr lang="en-US"/>
          </a:p>
        </c:txPr>
        <c:crossAx val="-920423936"/>
        <c:crosses val="autoZero"/>
        <c:crossBetween val="midCat"/>
      </c:valAx>
      <c:valAx>
        <c:axId val="-920423936"/>
        <c:scaling>
          <c:orientation val="minMax"/>
        </c:scaling>
        <c:delete val="0"/>
        <c:axPos val="l"/>
        <c:majorGridlines>
          <c:spPr>
            <a:ln>
              <a:solidFill>
                <a:srgbClr val="B3B3B3"/>
              </a:solidFill>
            </a:ln>
          </c:spPr>
        </c:majorGridlines>
        <c:title>
          <c:tx>
            <c:rich>
              <a:bodyPr rot="-5400000"/>
              <a:lstStyle/>
              <a:p>
                <a:pPr>
                  <a:defRPr sz="900" b="0" strike="noStrike" spc="-1">
                    <a:solidFill>
                      <a:srgbClr val="000000"/>
                    </a:solidFill>
                    <a:uFill>
                      <a:solidFill>
                        <a:srgbClr val="FFFFFF"/>
                      </a:solidFill>
                    </a:uFill>
                    <a:latin typeface="Arial"/>
                  </a:defRPr>
                </a:pPr>
                <a:r>
                  <a:rPr sz="900" b="0" strike="noStrike" spc="-1">
                    <a:solidFill>
                      <a:srgbClr val="000000"/>
                    </a:solidFill>
                    <a:uFill>
                      <a:solidFill>
                        <a:srgbClr val="FFFFFF"/>
                      </a:solidFill>
                    </a:uFill>
                    <a:latin typeface="Arial"/>
                  </a:rPr>
                  <a:t>Share</a:t>
                </a:r>
              </a:p>
            </c:rich>
          </c:tx>
          <c:overlay val="0"/>
        </c:title>
        <c:numFmt formatCode="0.0%" sourceLinked="1"/>
        <c:majorTickMark val="out"/>
        <c:minorTickMark val="none"/>
        <c:tickLblPos val="nextTo"/>
        <c:spPr>
          <a:ln>
            <a:solidFill>
              <a:srgbClr val="B3B3B3"/>
            </a:solidFill>
          </a:ln>
        </c:spPr>
        <c:txPr>
          <a:bodyPr/>
          <a:lstStyle/>
          <a:p>
            <a:pPr>
              <a:defRPr sz="1000" b="0" strike="noStrike" spc="-1">
                <a:solidFill>
                  <a:srgbClr val="000000"/>
                </a:solidFill>
                <a:uFill>
                  <a:solidFill>
                    <a:srgbClr val="FFFFFF"/>
                  </a:solidFill>
                </a:uFill>
                <a:latin typeface="Arial"/>
              </a:defRPr>
            </a:pPr>
            <a:endParaRPr lang="en-US"/>
          </a:p>
        </c:txPr>
        <c:crossAx val="-920555680"/>
        <c:crosses val="autoZero"/>
        <c:crossBetween val="midCat"/>
      </c:valAx>
      <c:spPr>
        <a:noFill/>
        <a:ln>
          <a:solidFill>
            <a:srgbClr val="B3B3B3"/>
          </a:solidFill>
        </a:ln>
      </c:spPr>
    </c:plotArea>
    <c:plotVisOnly val="1"/>
    <c:dispBlanksAs val="span"/>
    <c:showDLblsOverMax val="1"/>
  </c:chart>
  <c:spPr>
    <a:solidFill>
      <a:srgbClr val="FFFFFF"/>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c:style val="18"/>
  <c:chart>
    <c:title>
      <c:tx>
        <c:rich>
          <a:bodyPr rot="0"/>
          <a:lstStyle/>
          <a:p>
            <a:pPr>
              <a:defRPr sz="1300" b="0" strike="noStrike" spc="-1">
                <a:solidFill>
                  <a:srgbClr val="000000"/>
                </a:solidFill>
                <a:uFill>
                  <a:solidFill>
                    <a:srgbClr val="FFFFFF"/>
                  </a:solidFill>
                </a:uFill>
                <a:latin typeface="Arial"/>
              </a:defRPr>
            </a:pPr>
            <a:r>
              <a:rPr lang="en-US" sz="1300" b="0" strike="noStrike" spc="-1">
                <a:solidFill>
                  <a:srgbClr val="000000"/>
                </a:solidFill>
                <a:uFill>
                  <a:solidFill>
                    <a:srgbClr val="FFFFFF"/>
                  </a:solidFill>
                </a:uFill>
                <a:latin typeface="Arial"/>
              </a:rPr>
              <a:t>Figure 3: 
Share of residential care in total LTC</a:t>
            </a:r>
          </a:p>
        </c:rich>
      </c:tx>
      <c:layout/>
      <c:overlay val="0"/>
    </c:title>
    <c:autoTitleDeleted val="0"/>
    <c:plotArea>
      <c:layout>
        <c:manualLayout>
          <c:layoutTarget val="inner"/>
          <c:xMode val="edge"/>
          <c:yMode val="edge"/>
          <c:x val="0.140028730247955"/>
          <c:y val="0.128986866791745"/>
          <c:w val="0.839860096183874"/>
          <c:h val="0.624609130706692"/>
        </c:manualLayout>
      </c:layout>
      <c:scatterChart>
        <c:scatterStyle val="lineMarker"/>
        <c:varyColors val="0"/>
        <c:ser>
          <c:idx val="0"/>
          <c:order val="0"/>
          <c:tx>
            <c:strRef>
              <c:f>Summary!$B$102</c:f>
              <c:strCache>
                <c:ptCount val="1"/>
                <c:pt idx="0">
                  <c:v>CIHI</c:v>
                </c:pt>
              </c:strCache>
            </c:strRef>
          </c:tx>
          <c:spPr>
            <a:ln w="28800">
              <a:solidFill>
                <a:schemeClr val="bg2">
                  <a:lumMod val="50000"/>
                </a:schemeClr>
              </a:solidFill>
              <a:prstDash val="sysDot"/>
              <a:round/>
            </a:ln>
          </c:spPr>
          <c:marker>
            <c:symbol val="none"/>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Summary!$A$103:$A$141</c:f>
              <c:numCache>
                <c:formatCode>General</c:formatCode>
                <c:ptCount val="39"/>
                <c:pt idx="0">
                  <c:v>1975.0</c:v>
                </c:pt>
                <c:pt idx="1">
                  <c:v>1976.0</c:v>
                </c:pt>
                <c:pt idx="2">
                  <c:v>1977.0</c:v>
                </c:pt>
                <c:pt idx="3">
                  <c:v>1978.0</c:v>
                </c:pt>
                <c:pt idx="4">
                  <c:v>1979.0</c:v>
                </c:pt>
                <c:pt idx="5">
                  <c:v>1980.0</c:v>
                </c:pt>
                <c:pt idx="6">
                  <c:v>1981.0</c:v>
                </c:pt>
                <c:pt idx="7">
                  <c:v>1982.0</c:v>
                </c:pt>
                <c:pt idx="8">
                  <c:v>1983.0</c:v>
                </c:pt>
                <c:pt idx="9">
                  <c:v>1984.0</c:v>
                </c:pt>
                <c:pt idx="10">
                  <c:v>1985.0</c:v>
                </c:pt>
                <c:pt idx="11">
                  <c:v>1986.0</c:v>
                </c:pt>
                <c:pt idx="12">
                  <c:v>1987.0</c:v>
                </c:pt>
                <c:pt idx="13">
                  <c:v>1988.0</c:v>
                </c:pt>
                <c:pt idx="14">
                  <c:v>1989.0</c:v>
                </c:pt>
                <c:pt idx="15">
                  <c:v>1990.0</c:v>
                </c:pt>
                <c:pt idx="16">
                  <c:v>1991.0</c:v>
                </c:pt>
                <c:pt idx="17">
                  <c:v>1992.0</c:v>
                </c:pt>
                <c:pt idx="18">
                  <c:v>1993.0</c:v>
                </c:pt>
                <c:pt idx="19">
                  <c:v>1994.0</c:v>
                </c:pt>
                <c:pt idx="20">
                  <c:v>1995.0</c:v>
                </c:pt>
                <c:pt idx="21">
                  <c:v>1996.0</c:v>
                </c:pt>
                <c:pt idx="22">
                  <c:v>1997.0</c:v>
                </c:pt>
                <c:pt idx="23">
                  <c:v>1998.0</c:v>
                </c:pt>
                <c:pt idx="24">
                  <c:v>1999.0</c:v>
                </c:pt>
                <c:pt idx="25">
                  <c:v>2000.0</c:v>
                </c:pt>
                <c:pt idx="26">
                  <c:v>2001.0</c:v>
                </c:pt>
                <c:pt idx="27">
                  <c:v>2002.0</c:v>
                </c:pt>
                <c:pt idx="28">
                  <c:v>2003.0</c:v>
                </c:pt>
                <c:pt idx="29">
                  <c:v>2004.0</c:v>
                </c:pt>
                <c:pt idx="30">
                  <c:v>2005.0</c:v>
                </c:pt>
                <c:pt idx="31">
                  <c:v>2006.0</c:v>
                </c:pt>
                <c:pt idx="32">
                  <c:v>2007.0</c:v>
                </c:pt>
                <c:pt idx="33">
                  <c:v>2008.0</c:v>
                </c:pt>
                <c:pt idx="34">
                  <c:v>2009.0</c:v>
                </c:pt>
                <c:pt idx="35">
                  <c:v>2010.0</c:v>
                </c:pt>
                <c:pt idx="36">
                  <c:v>2011.0</c:v>
                </c:pt>
                <c:pt idx="37">
                  <c:v>2012.0</c:v>
                </c:pt>
                <c:pt idx="38">
                  <c:v>2013.0</c:v>
                </c:pt>
              </c:numCache>
            </c:numRef>
          </c:xVal>
          <c:yVal>
            <c:numRef>
              <c:f>Summary!$B$103:$B$141</c:f>
              <c:numCache>
                <c:formatCode>0.00</c:formatCode>
                <c:ptCount val="39"/>
                <c:pt idx="0">
                  <c:v>0.840803677718158</c:v>
                </c:pt>
                <c:pt idx="1">
                  <c:v>0.841905385440983</c:v>
                </c:pt>
                <c:pt idx="2">
                  <c:v>0.841961058439759</c:v>
                </c:pt>
                <c:pt idx="3">
                  <c:v>0.8464244977669</c:v>
                </c:pt>
                <c:pt idx="4">
                  <c:v>0.843805147767047</c:v>
                </c:pt>
                <c:pt idx="5">
                  <c:v>0.834683280081762</c:v>
                </c:pt>
                <c:pt idx="6">
                  <c:v>0.8113341648698</c:v>
                </c:pt>
                <c:pt idx="7">
                  <c:v>0.808831718909336</c:v>
                </c:pt>
                <c:pt idx="8">
                  <c:v>0.801781390450006</c:v>
                </c:pt>
                <c:pt idx="9">
                  <c:v>0.795592395242442</c:v>
                </c:pt>
                <c:pt idx="10">
                  <c:v>0.782090330016162</c:v>
                </c:pt>
                <c:pt idx="11">
                  <c:v>0.757288282272088</c:v>
                </c:pt>
                <c:pt idx="12">
                  <c:v>0.742672790871337</c:v>
                </c:pt>
                <c:pt idx="13">
                  <c:v>0.726491947297638</c:v>
                </c:pt>
                <c:pt idx="14">
                  <c:v>0.709799154893961</c:v>
                </c:pt>
                <c:pt idx="15">
                  <c:v>0.716640239727616</c:v>
                </c:pt>
                <c:pt idx="16">
                  <c:v>0.706530097938725</c:v>
                </c:pt>
                <c:pt idx="17">
                  <c:v>0.708967731057545</c:v>
                </c:pt>
                <c:pt idx="18">
                  <c:v>0.702438521957062</c:v>
                </c:pt>
                <c:pt idx="19">
                  <c:v>0.691210249202564</c:v>
                </c:pt>
                <c:pt idx="20">
                  <c:v>0.691527207808261</c:v>
                </c:pt>
                <c:pt idx="21">
                  <c:v>0.690283350233254</c:v>
                </c:pt>
                <c:pt idx="22">
                  <c:v>0.67622770845346</c:v>
                </c:pt>
                <c:pt idx="23">
                  <c:v>0.672274657112068</c:v>
                </c:pt>
                <c:pt idx="24">
                  <c:v>0.665170201451885</c:v>
                </c:pt>
                <c:pt idx="25">
                  <c:v>0.670282293550298</c:v>
                </c:pt>
                <c:pt idx="26">
                  <c:v>0.668415238177916</c:v>
                </c:pt>
                <c:pt idx="27">
                  <c:v>0.67529136090811</c:v>
                </c:pt>
                <c:pt idx="28">
                  <c:v>0.680132159636827</c:v>
                </c:pt>
                <c:pt idx="29">
                  <c:v>0.687630400197404</c:v>
                </c:pt>
                <c:pt idx="30">
                  <c:v>0.686849993688906</c:v>
                </c:pt>
                <c:pt idx="31">
                  <c:v>0.681888436863052</c:v>
                </c:pt>
                <c:pt idx="32">
                  <c:v>0.682869451614833</c:v>
                </c:pt>
                <c:pt idx="33">
                  <c:v>0.671223610283084</c:v>
                </c:pt>
                <c:pt idx="34">
                  <c:v>0.679402333177492</c:v>
                </c:pt>
                <c:pt idx="35">
                  <c:v>0.683709486719842</c:v>
                </c:pt>
                <c:pt idx="36">
                  <c:v>0.68575839452242</c:v>
                </c:pt>
                <c:pt idx="37">
                  <c:v>0.687552314228095</c:v>
                </c:pt>
                <c:pt idx="38">
                  <c:v>0.686201162958733</c:v>
                </c:pt>
              </c:numCache>
            </c:numRef>
          </c:yVal>
          <c:smooth val="0"/>
        </c:ser>
        <c:ser>
          <c:idx val="1"/>
          <c:order val="1"/>
          <c:tx>
            <c:strRef>
              <c:f>Summary!$C$102</c:f>
              <c:strCache>
                <c:ptCount val="1"/>
                <c:pt idx="0">
                  <c:v>OECD  </c:v>
                </c:pt>
              </c:strCache>
            </c:strRef>
          </c:tx>
          <c:spPr>
            <a:ln w="28800">
              <a:solidFill>
                <a:schemeClr val="tx1"/>
              </a:solidFill>
              <a:prstDash val="dash"/>
              <a:round/>
            </a:ln>
          </c:spPr>
          <c:marker>
            <c:symbol val="none"/>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Summary!$A$103:$A$141</c:f>
              <c:numCache>
                <c:formatCode>General</c:formatCode>
                <c:ptCount val="39"/>
                <c:pt idx="0">
                  <c:v>1975.0</c:v>
                </c:pt>
                <c:pt idx="1">
                  <c:v>1976.0</c:v>
                </c:pt>
                <c:pt idx="2">
                  <c:v>1977.0</c:v>
                </c:pt>
                <c:pt idx="3">
                  <c:v>1978.0</c:v>
                </c:pt>
                <c:pt idx="4">
                  <c:v>1979.0</c:v>
                </c:pt>
                <c:pt idx="5">
                  <c:v>1980.0</c:v>
                </c:pt>
                <c:pt idx="6">
                  <c:v>1981.0</c:v>
                </c:pt>
                <c:pt idx="7">
                  <c:v>1982.0</c:v>
                </c:pt>
                <c:pt idx="8">
                  <c:v>1983.0</c:v>
                </c:pt>
                <c:pt idx="9">
                  <c:v>1984.0</c:v>
                </c:pt>
                <c:pt idx="10">
                  <c:v>1985.0</c:v>
                </c:pt>
                <c:pt idx="11">
                  <c:v>1986.0</c:v>
                </c:pt>
                <c:pt idx="12">
                  <c:v>1987.0</c:v>
                </c:pt>
                <c:pt idx="13">
                  <c:v>1988.0</c:v>
                </c:pt>
                <c:pt idx="14">
                  <c:v>1989.0</c:v>
                </c:pt>
                <c:pt idx="15">
                  <c:v>1990.0</c:v>
                </c:pt>
                <c:pt idx="16">
                  <c:v>1991.0</c:v>
                </c:pt>
                <c:pt idx="17">
                  <c:v>1992.0</c:v>
                </c:pt>
                <c:pt idx="18">
                  <c:v>1993.0</c:v>
                </c:pt>
                <c:pt idx="19">
                  <c:v>1994.0</c:v>
                </c:pt>
                <c:pt idx="20">
                  <c:v>1995.0</c:v>
                </c:pt>
                <c:pt idx="21">
                  <c:v>1996.0</c:v>
                </c:pt>
                <c:pt idx="22">
                  <c:v>1997.0</c:v>
                </c:pt>
                <c:pt idx="23">
                  <c:v>1998.0</c:v>
                </c:pt>
                <c:pt idx="24">
                  <c:v>1999.0</c:v>
                </c:pt>
                <c:pt idx="25">
                  <c:v>2000.0</c:v>
                </c:pt>
                <c:pt idx="26">
                  <c:v>2001.0</c:v>
                </c:pt>
                <c:pt idx="27">
                  <c:v>2002.0</c:v>
                </c:pt>
                <c:pt idx="28">
                  <c:v>2003.0</c:v>
                </c:pt>
                <c:pt idx="29">
                  <c:v>2004.0</c:v>
                </c:pt>
                <c:pt idx="30">
                  <c:v>2005.0</c:v>
                </c:pt>
                <c:pt idx="31">
                  <c:v>2006.0</c:v>
                </c:pt>
                <c:pt idx="32">
                  <c:v>2007.0</c:v>
                </c:pt>
                <c:pt idx="33">
                  <c:v>2008.0</c:v>
                </c:pt>
                <c:pt idx="34">
                  <c:v>2009.0</c:v>
                </c:pt>
                <c:pt idx="35">
                  <c:v>2010.0</c:v>
                </c:pt>
                <c:pt idx="36">
                  <c:v>2011.0</c:v>
                </c:pt>
                <c:pt idx="37">
                  <c:v>2012.0</c:v>
                </c:pt>
                <c:pt idx="38">
                  <c:v>2013.0</c:v>
                </c:pt>
              </c:numCache>
            </c:numRef>
          </c:xVal>
          <c:yVal>
            <c:numRef>
              <c:f>Summary!$C$103:$C$141</c:f>
              <c:numCache>
                <c:formatCode>0.00</c:formatCode>
                <c:ptCount val="39"/>
                <c:pt idx="0">
                  <c:v>0.972090209971485</c:v>
                </c:pt>
                <c:pt idx="1">
                  <c:v>0.966866831508301</c:v>
                </c:pt>
                <c:pt idx="2">
                  <c:v>0.965943893176528</c:v>
                </c:pt>
                <c:pt idx="3">
                  <c:v>0.965587361176286</c:v>
                </c:pt>
                <c:pt idx="4">
                  <c:v>0.961567411999114</c:v>
                </c:pt>
                <c:pt idx="5">
                  <c:v>0.955850803568068</c:v>
                </c:pt>
                <c:pt idx="6">
                  <c:v>0.94130484349044</c:v>
                </c:pt>
                <c:pt idx="7">
                  <c:v>0.949186763881099</c:v>
                </c:pt>
                <c:pt idx="8">
                  <c:v>0.947936459679258</c:v>
                </c:pt>
                <c:pt idx="9">
                  <c:v>0.946596073880669</c:v>
                </c:pt>
                <c:pt idx="10">
                  <c:v>0.937805490840985</c:v>
                </c:pt>
                <c:pt idx="11">
                  <c:v>0.91957074399874</c:v>
                </c:pt>
                <c:pt idx="12">
                  <c:v>0.909362068603357</c:v>
                </c:pt>
                <c:pt idx="13">
                  <c:v>0.899422996621493</c:v>
                </c:pt>
                <c:pt idx="14">
                  <c:v>0.892292472968986</c:v>
                </c:pt>
                <c:pt idx="15">
                  <c:v>0.88708159076529</c:v>
                </c:pt>
                <c:pt idx="16">
                  <c:v>0.879916236755977</c:v>
                </c:pt>
                <c:pt idx="17">
                  <c:v>0.87518855153742</c:v>
                </c:pt>
                <c:pt idx="18">
                  <c:v>0.859436836981122</c:v>
                </c:pt>
                <c:pt idx="19">
                  <c:v>0.84595833078756</c:v>
                </c:pt>
                <c:pt idx="20">
                  <c:v>0.85534922096402</c:v>
                </c:pt>
                <c:pt idx="21">
                  <c:v>0.855968331303289</c:v>
                </c:pt>
                <c:pt idx="22">
                  <c:v>0.851755963556592</c:v>
                </c:pt>
                <c:pt idx="23">
                  <c:v>0.845019248627352</c:v>
                </c:pt>
                <c:pt idx="24">
                  <c:v>0.865923751089113</c:v>
                </c:pt>
                <c:pt idx="25">
                  <c:v>0.863350372225462</c:v>
                </c:pt>
                <c:pt idx="26">
                  <c:v>0.865375227010877</c:v>
                </c:pt>
                <c:pt idx="27">
                  <c:v>0.862630564976272</c:v>
                </c:pt>
                <c:pt idx="28">
                  <c:v>0.864557238094677</c:v>
                </c:pt>
                <c:pt idx="29">
                  <c:v>0.877426898075644</c:v>
                </c:pt>
                <c:pt idx="30">
                  <c:v>0.879144180863248</c:v>
                </c:pt>
                <c:pt idx="31">
                  <c:v>0.8706343358237</c:v>
                </c:pt>
                <c:pt idx="32">
                  <c:v>0.86908766483529</c:v>
                </c:pt>
                <c:pt idx="33">
                  <c:v>0.861728352938166</c:v>
                </c:pt>
                <c:pt idx="34">
                  <c:v>0.870033718806081</c:v>
                </c:pt>
                <c:pt idx="35">
                  <c:v>0.877980604234768</c:v>
                </c:pt>
                <c:pt idx="36">
                  <c:v>0.886370341958516</c:v>
                </c:pt>
                <c:pt idx="37">
                  <c:v>0.0</c:v>
                </c:pt>
                <c:pt idx="38">
                  <c:v>0.0</c:v>
                </c:pt>
              </c:numCache>
            </c:numRef>
          </c:yVal>
          <c:smooth val="0"/>
        </c:ser>
        <c:ser>
          <c:idx val="2"/>
          <c:order val="2"/>
          <c:tx>
            <c:strRef>
              <c:f>Summary!$D$102</c:f>
              <c:strCache>
                <c:ptCount val="1"/>
                <c:pt idx="0">
                  <c:v>Preferred estimate</c:v>
                </c:pt>
              </c:strCache>
            </c:strRef>
          </c:tx>
          <c:spPr>
            <a:ln w="28800">
              <a:solidFill>
                <a:schemeClr val="tx2"/>
              </a:solidFill>
              <a:round/>
            </a:ln>
          </c:spPr>
          <c:marker>
            <c:symbol val="none"/>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Summary!$A$103:$A$141</c:f>
              <c:numCache>
                <c:formatCode>General</c:formatCode>
                <c:ptCount val="39"/>
                <c:pt idx="0">
                  <c:v>1975.0</c:v>
                </c:pt>
                <c:pt idx="1">
                  <c:v>1976.0</c:v>
                </c:pt>
                <c:pt idx="2">
                  <c:v>1977.0</c:v>
                </c:pt>
                <c:pt idx="3">
                  <c:v>1978.0</c:v>
                </c:pt>
                <c:pt idx="4">
                  <c:v>1979.0</c:v>
                </c:pt>
                <c:pt idx="5">
                  <c:v>1980.0</c:v>
                </c:pt>
                <c:pt idx="6">
                  <c:v>1981.0</c:v>
                </c:pt>
                <c:pt idx="7">
                  <c:v>1982.0</c:v>
                </c:pt>
                <c:pt idx="8">
                  <c:v>1983.0</c:v>
                </c:pt>
                <c:pt idx="9">
                  <c:v>1984.0</c:v>
                </c:pt>
                <c:pt idx="10">
                  <c:v>1985.0</c:v>
                </c:pt>
                <c:pt idx="11">
                  <c:v>1986.0</c:v>
                </c:pt>
                <c:pt idx="12">
                  <c:v>1987.0</c:v>
                </c:pt>
                <c:pt idx="13">
                  <c:v>1988.0</c:v>
                </c:pt>
                <c:pt idx="14">
                  <c:v>1989.0</c:v>
                </c:pt>
                <c:pt idx="15">
                  <c:v>1990.0</c:v>
                </c:pt>
                <c:pt idx="16">
                  <c:v>1991.0</c:v>
                </c:pt>
                <c:pt idx="17">
                  <c:v>1992.0</c:v>
                </c:pt>
                <c:pt idx="18">
                  <c:v>1993.0</c:v>
                </c:pt>
                <c:pt idx="19">
                  <c:v>1994.0</c:v>
                </c:pt>
                <c:pt idx="20">
                  <c:v>1995.0</c:v>
                </c:pt>
                <c:pt idx="21">
                  <c:v>1996.0</c:v>
                </c:pt>
                <c:pt idx="22">
                  <c:v>1997.0</c:v>
                </c:pt>
                <c:pt idx="23">
                  <c:v>1998.0</c:v>
                </c:pt>
                <c:pt idx="24">
                  <c:v>1999.0</c:v>
                </c:pt>
                <c:pt idx="25">
                  <c:v>2000.0</c:v>
                </c:pt>
                <c:pt idx="26">
                  <c:v>2001.0</c:v>
                </c:pt>
                <c:pt idx="27">
                  <c:v>2002.0</c:v>
                </c:pt>
                <c:pt idx="28">
                  <c:v>2003.0</c:v>
                </c:pt>
                <c:pt idx="29">
                  <c:v>2004.0</c:v>
                </c:pt>
                <c:pt idx="30">
                  <c:v>2005.0</c:v>
                </c:pt>
                <c:pt idx="31">
                  <c:v>2006.0</c:v>
                </c:pt>
                <c:pt idx="32">
                  <c:v>2007.0</c:v>
                </c:pt>
                <c:pt idx="33">
                  <c:v>2008.0</c:v>
                </c:pt>
                <c:pt idx="34">
                  <c:v>2009.0</c:v>
                </c:pt>
                <c:pt idx="35">
                  <c:v>2010.0</c:v>
                </c:pt>
                <c:pt idx="36">
                  <c:v>2011.0</c:v>
                </c:pt>
                <c:pt idx="37">
                  <c:v>2012.0</c:v>
                </c:pt>
                <c:pt idx="38">
                  <c:v>2013.0</c:v>
                </c:pt>
              </c:numCache>
            </c:numRef>
          </c:xVal>
          <c:yVal>
            <c:numRef>
              <c:f>Summary!$D$103:$D$141</c:f>
              <c:numCache>
                <c:formatCode>0.00</c:formatCode>
                <c:ptCount val="39"/>
                <c:pt idx="0">
                  <c:v>0.936795918758099</c:v>
                </c:pt>
                <c:pt idx="1">
                  <c:v>0.9283854158392</c:v>
                </c:pt>
                <c:pt idx="2">
                  <c:v>0.927862780151537</c:v>
                </c:pt>
                <c:pt idx="3">
                  <c:v>0.928576167780814</c:v>
                </c:pt>
                <c:pt idx="4">
                  <c:v>0.921344700780132</c:v>
                </c:pt>
                <c:pt idx="5">
                  <c:v>0.912920879794158</c:v>
                </c:pt>
                <c:pt idx="6">
                  <c:v>0.890994460710199</c:v>
                </c:pt>
                <c:pt idx="7">
                  <c:v>0.904469382208255</c:v>
                </c:pt>
                <c:pt idx="8">
                  <c:v>0.902158127630863</c:v>
                </c:pt>
                <c:pt idx="9">
                  <c:v>0.899608107430781</c:v>
                </c:pt>
                <c:pt idx="10">
                  <c:v>0.886741367678615</c:v>
                </c:pt>
                <c:pt idx="11">
                  <c:v>0.859987979026773</c:v>
                </c:pt>
                <c:pt idx="12">
                  <c:v>0.843355625001434</c:v>
                </c:pt>
                <c:pt idx="13">
                  <c:v>0.827606325589964</c:v>
                </c:pt>
                <c:pt idx="14">
                  <c:v>0.818131622056551</c:v>
                </c:pt>
                <c:pt idx="15">
                  <c:v>0.835768002496859</c:v>
                </c:pt>
                <c:pt idx="16">
                  <c:v>0.835331175758037</c:v>
                </c:pt>
                <c:pt idx="17">
                  <c:v>0.830720365700831</c:v>
                </c:pt>
                <c:pt idx="18">
                  <c:v>0.811554998894488</c:v>
                </c:pt>
                <c:pt idx="19">
                  <c:v>0.797724259349932</c:v>
                </c:pt>
                <c:pt idx="20">
                  <c:v>0.847529411455631</c:v>
                </c:pt>
                <c:pt idx="21">
                  <c:v>0.780091181198963</c:v>
                </c:pt>
                <c:pt idx="22">
                  <c:v>0.773651951186116</c:v>
                </c:pt>
                <c:pt idx="23">
                  <c:v>0.776373721974159</c:v>
                </c:pt>
                <c:pt idx="24">
                  <c:v>0.763151742084114</c:v>
                </c:pt>
                <c:pt idx="25">
                  <c:v>0.787226527867084</c:v>
                </c:pt>
                <c:pt idx="26">
                  <c:v>0.788863989618675</c:v>
                </c:pt>
                <c:pt idx="27">
                  <c:v>0.793562880948359</c:v>
                </c:pt>
                <c:pt idx="28">
                  <c:v>0.794799979824247</c:v>
                </c:pt>
                <c:pt idx="29">
                  <c:v>0.809250842138988</c:v>
                </c:pt>
                <c:pt idx="30">
                  <c:v>0.820556893589565</c:v>
                </c:pt>
                <c:pt idx="31">
                  <c:v>0.8079484122689</c:v>
                </c:pt>
                <c:pt idx="32">
                  <c:v>0.808416590863247</c:v>
                </c:pt>
                <c:pt idx="33">
                  <c:v>0.798030977433921</c:v>
                </c:pt>
                <c:pt idx="34">
                  <c:v>0.812272481653398</c:v>
                </c:pt>
                <c:pt idx="35">
                  <c:v>0.824107107830013</c:v>
                </c:pt>
                <c:pt idx="36">
                  <c:v>0.829898709610427</c:v>
                </c:pt>
                <c:pt idx="37">
                  <c:v>0.818882107399642</c:v>
                </c:pt>
                <c:pt idx="38">
                  <c:v>0.815668209388718</c:v>
                </c:pt>
              </c:numCache>
            </c:numRef>
          </c:yVal>
          <c:smooth val="0"/>
        </c:ser>
        <c:dLbls>
          <c:showLegendKey val="0"/>
          <c:showVal val="0"/>
          <c:showCatName val="0"/>
          <c:showSerName val="0"/>
          <c:showPercent val="0"/>
          <c:showBubbleSize val="0"/>
        </c:dLbls>
        <c:axId val="-952462208"/>
        <c:axId val="-987853360"/>
      </c:scatterChart>
      <c:valAx>
        <c:axId val="-952462208"/>
        <c:scaling>
          <c:orientation val="minMax"/>
          <c:max val="2013.0"/>
          <c:min val="1975.0"/>
        </c:scaling>
        <c:delete val="0"/>
        <c:axPos val="b"/>
        <c:title>
          <c:tx>
            <c:rich>
              <a:bodyPr rot="0"/>
              <a:lstStyle/>
              <a:p>
                <a:pPr>
                  <a:defRPr sz="900" b="0" strike="noStrike" spc="-1">
                    <a:solidFill>
                      <a:srgbClr val="000000"/>
                    </a:solidFill>
                    <a:uFill>
                      <a:solidFill>
                        <a:srgbClr val="FFFFFF"/>
                      </a:solidFill>
                    </a:uFill>
                    <a:latin typeface="Arial"/>
                  </a:defRPr>
                </a:pPr>
                <a:r>
                  <a:rPr lang="en-US" sz="900" b="0" strike="noStrike" spc="-1">
                    <a:solidFill>
                      <a:srgbClr val="000000"/>
                    </a:solidFill>
                    <a:uFill>
                      <a:solidFill>
                        <a:srgbClr val="FFFFFF"/>
                      </a:solidFill>
                    </a:uFill>
                    <a:latin typeface="Arial"/>
                  </a:rPr>
                  <a:t>Years</a:t>
                </a:r>
              </a:p>
            </c:rich>
          </c:tx>
          <c:layout/>
          <c:overlay val="0"/>
        </c:title>
        <c:numFmt formatCode="General" sourceLinked="1"/>
        <c:majorTickMark val="out"/>
        <c:minorTickMark val="none"/>
        <c:tickLblPos val="nextTo"/>
        <c:spPr>
          <a:ln>
            <a:solidFill>
              <a:srgbClr val="B3B3B3"/>
            </a:solidFill>
          </a:ln>
        </c:spPr>
        <c:txPr>
          <a:bodyPr/>
          <a:lstStyle/>
          <a:p>
            <a:pPr>
              <a:defRPr sz="1000" b="0" strike="noStrike" spc="-1">
                <a:solidFill>
                  <a:srgbClr val="000000"/>
                </a:solidFill>
                <a:uFill>
                  <a:solidFill>
                    <a:srgbClr val="FFFFFF"/>
                  </a:solidFill>
                </a:uFill>
                <a:latin typeface="Arial"/>
              </a:defRPr>
            </a:pPr>
            <a:endParaRPr lang="en-US"/>
          </a:p>
        </c:txPr>
        <c:crossAx val="-987853360"/>
        <c:crosses val="autoZero"/>
        <c:crossBetween val="midCat"/>
      </c:valAx>
      <c:valAx>
        <c:axId val="-987853360"/>
        <c:scaling>
          <c:orientation val="minMax"/>
          <c:max val="1.0"/>
        </c:scaling>
        <c:delete val="0"/>
        <c:axPos val="l"/>
        <c:majorGridlines>
          <c:spPr>
            <a:ln>
              <a:solidFill>
                <a:srgbClr val="B3B3B3"/>
              </a:solidFill>
            </a:ln>
          </c:spPr>
        </c:majorGridlines>
        <c:title>
          <c:tx>
            <c:rich>
              <a:bodyPr rot="-5400000"/>
              <a:lstStyle/>
              <a:p>
                <a:pPr>
                  <a:defRPr sz="900" b="0" strike="noStrike" spc="-1">
                    <a:solidFill>
                      <a:srgbClr val="000000"/>
                    </a:solidFill>
                    <a:uFill>
                      <a:solidFill>
                        <a:srgbClr val="FFFFFF"/>
                      </a:solidFill>
                    </a:uFill>
                    <a:latin typeface="Arial"/>
                  </a:defRPr>
                </a:pPr>
                <a:r>
                  <a:rPr lang="en-US" sz="900" b="0" strike="noStrike" spc="-1">
                    <a:solidFill>
                      <a:srgbClr val="000000"/>
                    </a:solidFill>
                    <a:uFill>
                      <a:solidFill>
                        <a:srgbClr val="FFFFFF"/>
                      </a:solidFill>
                    </a:uFill>
                    <a:latin typeface="Arial"/>
                  </a:rPr>
                  <a:t>Share residential care in total LTC spending </a:t>
                </a:r>
              </a:p>
            </c:rich>
          </c:tx>
          <c:layout/>
          <c:overlay val="0"/>
        </c:title>
        <c:numFmt formatCode="0.00" sourceLinked="1"/>
        <c:majorTickMark val="out"/>
        <c:minorTickMark val="none"/>
        <c:tickLblPos val="nextTo"/>
        <c:spPr>
          <a:ln>
            <a:solidFill>
              <a:srgbClr val="B3B3B3"/>
            </a:solidFill>
          </a:ln>
        </c:spPr>
        <c:txPr>
          <a:bodyPr/>
          <a:lstStyle/>
          <a:p>
            <a:pPr>
              <a:defRPr sz="1000" b="0" strike="noStrike" spc="-1">
                <a:solidFill>
                  <a:srgbClr val="000000"/>
                </a:solidFill>
                <a:uFill>
                  <a:solidFill>
                    <a:srgbClr val="FFFFFF"/>
                  </a:solidFill>
                </a:uFill>
                <a:latin typeface="Arial"/>
              </a:defRPr>
            </a:pPr>
            <a:endParaRPr lang="en-US"/>
          </a:p>
        </c:txPr>
        <c:crossAx val="-952462208"/>
        <c:crosses val="autoZero"/>
        <c:crossBetween val="midCat"/>
      </c:valAx>
      <c:spPr>
        <a:noFill/>
        <a:ln>
          <a:solidFill>
            <a:srgbClr val="B3B3B3"/>
          </a:solidFill>
        </a:ln>
      </c:spPr>
    </c:plotArea>
    <c:legend>
      <c:legendPos val="r"/>
      <c:layout>
        <c:manualLayout>
          <c:xMode val="edge"/>
          <c:yMode val="edge"/>
          <c:x val="0.281618887015177"/>
          <c:y val="0.875312695434647"/>
        </c:manualLayout>
      </c:layout>
      <c:overlay val="1"/>
      <c:spPr>
        <a:noFill/>
        <a:ln>
          <a:noFill/>
        </a:ln>
      </c:spPr>
    </c:legend>
    <c:plotVisOnly val="1"/>
    <c:dispBlanksAs val="span"/>
    <c:showDLblsOverMax val="1"/>
  </c:chart>
  <c:spPr>
    <a:solidFill>
      <a:srgbClr val="FFFFFF"/>
    </a:soli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c:style val="18"/>
  <c:chart>
    <c:title>
      <c:tx>
        <c:rich>
          <a:bodyPr rot="0"/>
          <a:lstStyle/>
          <a:p>
            <a:pPr>
              <a:defRPr sz="1300" b="0" strike="noStrike" spc="-1">
                <a:solidFill>
                  <a:srgbClr val="000000"/>
                </a:solidFill>
                <a:uFill>
                  <a:solidFill>
                    <a:srgbClr val="FFFFFF"/>
                  </a:solidFill>
                </a:uFill>
                <a:latin typeface="Arial"/>
              </a:defRPr>
            </a:pPr>
            <a:r>
              <a:rPr lang="en-US" sz="1300" b="0" strike="noStrike" spc="-1">
                <a:solidFill>
                  <a:srgbClr val="000000"/>
                </a:solidFill>
                <a:uFill>
                  <a:solidFill>
                    <a:srgbClr val="FFFFFF"/>
                  </a:solidFill>
                </a:uFill>
                <a:latin typeface="Arial"/>
              </a:rPr>
              <a:t>Figure 2:
Share of private funding in LTC</a:t>
            </a:r>
          </a:p>
        </c:rich>
      </c:tx>
      <c:layout/>
      <c:overlay val="0"/>
    </c:title>
    <c:autoTitleDeleted val="0"/>
    <c:plotArea>
      <c:layout/>
      <c:scatterChart>
        <c:scatterStyle val="lineMarker"/>
        <c:varyColors val="0"/>
        <c:ser>
          <c:idx val="0"/>
          <c:order val="0"/>
          <c:tx>
            <c:strRef>
              <c:f>Summary!$AG$56</c:f>
              <c:strCache>
                <c:ptCount val="1"/>
                <c:pt idx="0">
                  <c:v>CIHI</c:v>
                </c:pt>
              </c:strCache>
            </c:strRef>
          </c:tx>
          <c:spPr>
            <a:ln w="28800">
              <a:solidFill>
                <a:schemeClr val="bg2">
                  <a:lumMod val="50000"/>
                </a:schemeClr>
              </a:solidFill>
              <a:prstDash val="sysDot"/>
              <a:round/>
            </a:ln>
          </c:spPr>
          <c:marker>
            <c:symbol val="none"/>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Summary!$X$57:$X$95</c:f>
              <c:numCache>
                <c:formatCode>General</c:formatCode>
                <c:ptCount val="39"/>
                <c:pt idx="0">
                  <c:v>1975.0</c:v>
                </c:pt>
                <c:pt idx="1">
                  <c:v>1976.0</c:v>
                </c:pt>
                <c:pt idx="2">
                  <c:v>1977.0</c:v>
                </c:pt>
                <c:pt idx="3">
                  <c:v>1978.0</c:v>
                </c:pt>
                <c:pt idx="4">
                  <c:v>1979.0</c:v>
                </c:pt>
                <c:pt idx="5">
                  <c:v>1980.0</c:v>
                </c:pt>
                <c:pt idx="6">
                  <c:v>1981.0</c:v>
                </c:pt>
                <c:pt idx="7">
                  <c:v>1982.0</c:v>
                </c:pt>
                <c:pt idx="8">
                  <c:v>1983.0</c:v>
                </c:pt>
                <c:pt idx="9">
                  <c:v>1984.0</c:v>
                </c:pt>
                <c:pt idx="10">
                  <c:v>1985.0</c:v>
                </c:pt>
                <c:pt idx="11">
                  <c:v>1986.0</c:v>
                </c:pt>
                <c:pt idx="12">
                  <c:v>1987.0</c:v>
                </c:pt>
                <c:pt idx="13">
                  <c:v>1988.0</c:v>
                </c:pt>
                <c:pt idx="14">
                  <c:v>1989.0</c:v>
                </c:pt>
                <c:pt idx="15">
                  <c:v>1990.0</c:v>
                </c:pt>
                <c:pt idx="16">
                  <c:v>1991.0</c:v>
                </c:pt>
                <c:pt idx="17">
                  <c:v>1992.0</c:v>
                </c:pt>
                <c:pt idx="18">
                  <c:v>1993.0</c:v>
                </c:pt>
                <c:pt idx="19">
                  <c:v>1994.0</c:v>
                </c:pt>
                <c:pt idx="20">
                  <c:v>1995.0</c:v>
                </c:pt>
                <c:pt idx="21">
                  <c:v>1996.0</c:v>
                </c:pt>
                <c:pt idx="22">
                  <c:v>1997.0</c:v>
                </c:pt>
                <c:pt idx="23">
                  <c:v>1998.0</c:v>
                </c:pt>
                <c:pt idx="24">
                  <c:v>1999.0</c:v>
                </c:pt>
                <c:pt idx="25">
                  <c:v>2000.0</c:v>
                </c:pt>
                <c:pt idx="26">
                  <c:v>2001.0</c:v>
                </c:pt>
                <c:pt idx="27">
                  <c:v>2002.0</c:v>
                </c:pt>
                <c:pt idx="28">
                  <c:v>2003.0</c:v>
                </c:pt>
                <c:pt idx="29">
                  <c:v>2004.0</c:v>
                </c:pt>
                <c:pt idx="30">
                  <c:v>2005.0</c:v>
                </c:pt>
                <c:pt idx="31">
                  <c:v>2006.0</c:v>
                </c:pt>
                <c:pt idx="32">
                  <c:v>2007.0</c:v>
                </c:pt>
                <c:pt idx="33">
                  <c:v>2008.0</c:v>
                </c:pt>
                <c:pt idx="34">
                  <c:v>2009.0</c:v>
                </c:pt>
                <c:pt idx="35">
                  <c:v>2010.0</c:v>
                </c:pt>
                <c:pt idx="36">
                  <c:v>2011.0</c:v>
                </c:pt>
                <c:pt idx="37">
                  <c:v>2012.0</c:v>
                </c:pt>
                <c:pt idx="38">
                  <c:v>2013.0</c:v>
                </c:pt>
              </c:numCache>
            </c:numRef>
          </c:xVal>
          <c:yVal>
            <c:numRef>
              <c:f>Summary!$AG$57:$AG$95</c:f>
              <c:numCache>
                <c:formatCode>0.00</c:formatCode>
                <c:ptCount val="39"/>
                <c:pt idx="0">
                  <c:v>0.306698292001019</c:v>
                </c:pt>
                <c:pt idx="1">
                  <c:v>0.283908830957062</c:v>
                </c:pt>
                <c:pt idx="2">
                  <c:v>0.26898414723923</c:v>
                </c:pt>
                <c:pt idx="3">
                  <c:v>0.272111976612808</c:v>
                </c:pt>
                <c:pt idx="4">
                  <c:v>0.279881942253228</c:v>
                </c:pt>
                <c:pt idx="5">
                  <c:v>0.285661178915354</c:v>
                </c:pt>
                <c:pt idx="6">
                  <c:v>0.258346332679135</c:v>
                </c:pt>
                <c:pt idx="7">
                  <c:v>0.255073615128006</c:v>
                </c:pt>
                <c:pt idx="8">
                  <c:v>0.256118436831858</c:v>
                </c:pt>
                <c:pt idx="9">
                  <c:v>0.256684727761219</c:v>
                </c:pt>
                <c:pt idx="10">
                  <c:v>0.251705764522052</c:v>
                </c:pt>
                <c:pt idx="11">
                  <c:v>0.260482754730544</c:v>
                </c:pt>
                <c:pt idx="12">
                  <c:v>0.266775011922117</c:v>
                </c:pt>
                <c:pt idx="13">
                  <c:v>0.259153287646539</c:v>
                </c:pt>
                <c:pt idx="14">
                  <c:v>0.249163208115269</c:v>
                </c:pt>
                <c:pt idx="15">
                  <c:v>0.229882582262988</c:v>
                </c:pt>
                <c:pt idx="16">
                  <c:v>0.22096297244761</c:v>
                </c:pt>
                <c:pt idx="17">
                  <c:v>0.223639359385206</c:v>
                </c:pt>
                <c:pt idx="18">
                  <c:v>0.235127503109778</c:v>
                </c:pt>
                <c:pt idx="19">
                  <c:v>0.238911427545894</c:v>
                </c:pt>
                <c:pt idx="20">
                  <c:v>0.237040607935277</c:v>
                </c:pt>
                <c:pt idx="21">
                  <c:v>0.23727651767596</c:v>
                </c:pt>
                <c:pt idx="22">
                  <c:v>0.241424708289657</c:v>
                </c:pt>
                <c:pt idx="23">
                  <c:v>0.23202547920819</c:v>
                </c:pt>
                <c:pt idx="24">
                  <c:v>0.238734358975957</c:v>
                </c:pt>
                <c:pt idx="25">
                  <c:v>0.239541048695585</c:v>
                </c:pt>
                <c:pt idx="26">
                  <c:v>0.242337046069865</c:v>
                </c:pt>
                <c:pt idx="27">
                  <c:v>0.245238735097533</c:v>
                </c:pt>
                <c:pt idx="28">
                  <c:v>0.243333879764931</c:v>
                </c:pt>
                <c:pt idx="29">
                  <c:v>0.252199044532891</c:v>
                </c:pt>
                <c:pt idx="30">
                  <c:v>0.24864699859211</c:v>
                </c:pt>
                <c:pt idx="31">
                  <c:v>0.267431699160348</c:v>
                </c:pt>
                <c:pt idx="32">
                  <c:v>0.265438310217944</c:v>
                </c:pt>
                <c:pt idx="33">
                  <c:v>0.267738833695447</c:v>
                </c:pt>
                <c:pt idx="34">
                  <c:v>0.266748219869848</c:v>
                </c:pt>
                <c:pt idx="35">
                  <c:v>0.272456148087064</c:v>
                </c:pt>
                <c:pt idx="36">
                  <c:v>0.284307169267475</c:v>
                </c:pt>
                <c:pt idx="37">
                  <c:v>0.291045837351304</c:v>
                </c:pt>
                <c:pt idx="38">
                  <c:v>0.297366124031338</c:v>
                </c:pt>
              </c:numCache>
            </c:numRef>
          </c:yVal>
          <c:smooth val="0"/>
        </c:ser>
        <c:ser>
          <c:idx val="1"/>
          <c:order val="1"/>
          <c:tx>
            <c:strRef>
              <c:f>Summary!$AH$56</c:f>
              <c:strCache>
                <c:ptCount val="1"/>
                <c:pt idx="0">
                  <c:v>OECD</c:v>
                </c:pt>
              </c:strCache>
            </c:strRef>
          </c:tx>
          <c:spPr>
            <a:ln w="28800">
              <a:solidFill>
                <a:schemeClr val="tx1"/>
              </a:solidFill>
              <a:prstDash val="dash"/>
              <a:round/>
            </a:ln>
          </c:spPr>
          <c:marker>
            <c:symbol val="none"/>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Summary!$X$57:$X$95</c:f>
              <c:numCache>
                <c:formatCode>General</c:formatCode>
                <c:ptCount val="39"/>
                <c:pt idx="0">
                  <c:v>1975.0</c:v>
                </c:pt>
                <c:pt idx="1">
                  <c:v>1976.0</c:v>
                </c:pt>
                <c:pt idx="2">
                  <c:v>1977.0</c:v>
                </c:pt>
                <c:pt idx="3">
                  <c:v>1978.0</c:v>
                </c:pt>
                <c:pt idx="4">
                  <c:v>1979.0</c:v>
                </c:pt>
                <c:pt idx="5">
                  <c:v>1980.0</c:v>
                </c:pt>
                <c:pt idx="6">
                  <c:v>1981.0</c:v>
                </c:pt>
                <c:pt idx="7">
                  <c:v>1982.0</c:v>
                </c:pt>
                <c:pt idx="8">
                  <c:v>1983.0</c:v>
                </c:pt>
                <c:pt idx="9">
                  <c:v>1984.0</c:v>
                </c:pt>
                <c:pt idx="10">
                  <c:v>1985.0</c:v>
                </c:pt>
                <c:pt idx="11">
                  <c:v>1986.0</c:v>
                </c:pt>
                <c:pt idx="12">
                  <c:v>1987.0</c:v>
                </c:pt>
                <c:pt idx="13">
                  <c:v>1988.0</c:v>
                </c:pt>
                <c:pt idx="14">
                  <c:v>1989.0</c:v>
                </c:pt>
                <c:pt idx="15">
                  <c:v>1990.0</c:v>
                </c:pt>
                <c:pt idx="16">
                  <c:v>1991.0</c:v>
                </c:pt>
                <c:pt idx="17">
                  <c:v>1992.0</c:v>
                </c:pt>
                <c:pt idx="18">
                  <c:v>1993.0</c:v>
                </c:pt>
                <c:pt idx="19">
                  <c:v>1994.0</c:v>
                </c:pt>
                <c:pt idx="20">
                  <c:v>1995.0</c:v>
                </c:pt>
                <c:pt idx="21">
                  <c:v>1996.0</c:v>
                </c:pt>
                <c:pt idx="22">
                  <c:v>1997.0</c:v>
                </c:pt>
                <c:pt idx="23">
                  <c:v>1998.0</c:v>
                </c:pt>
                <c:pt idx="24">
                  <c:v>1999.0</c:v>
                </c:pt>
                <c:pt idx="25">
                  <c:v>2000.0</c:v>
                </c:pt>
                <c:pt idx="26">
                  <c:v>2001.0</c:v>
                </c:pt>
                <c:pt idx="27">
                  <c:v>2002.0</c:v>
                </c:pt>
                <c:pt idx="28">
                  <c:v>2003.0</c:v>
                </c:pt>
                <c:pt idx="29">
                  <c:v>2004.0</c:v>
                </c:pt>
                <c:pt idx="30">
                  <c:v>2005.0</c:v>
                </c:pt>
                <c:pt idx="31">
                  <c:v>2006.0</c:v>
                </c:pt>
                <c:pt idx="32">
                  <c:v>2007.0</c:v>
                </c:pt>
                <c:pt idx="33">
                  <c:v>2008.0</c:v>
                </c:pt>
                <c:pt idx="34">
                  <c:v>2009.0</c:v>
                </c:pt>
                <c:pt idx="35">
                  <c:v>2010.0</c:v>
                </c:pt>
                <c:pt idx="36">
                  <c:v>2011.0</c:v>
                </c:pt>
                <c:pt idx="37">
                  <c:v>2012.0</c:v>
                </c:pt>
                <c:pt idx="38">
                  <c:v>2013.0</c:v>
                </c:pt>
              </c:numCache>
            </c:numRef>
          </c:xVal>
          <c:yVal>
            <c:numRef>
              <c:f>Summary!$AH$57:$AH$95</c:f>
              <c:numCache>
                <c:formatCode>0.00</c:formatCode>
                <c:ptCount val="39"/>
                <c:pt idx="0">
                  <c:v>0.283763933293009</c:v>
                </c:pt>
                <c:pt idx="1">
                  <c:v>0.261038502296008</c:v>
                </c:pt>
                <c:pt idx="2">
                  <c:v>0.246110498591204</c:v>
                </c:pt>
                <c:pt idx="3">
                  <c:v>0.252515772459461</c:v>
                </c:pt>
                <c:pt idx="4">
                  <c:v>0.261368164711092</c:v>
                </c:pt>
                <c:pt idx="5">
                  <c:v>0.270315028792954</c:v>
                </c:pt>
                <c:pt idx="6">
                  <c:v>0.242076805315788</c:v>
                </c:pt>
                <c:pt idx="7">
                  <c:v>0.239315759955132</c:v>
                </c:pt>
                <c:pt idx="8">
                  <c:v>0.239973651541638</c:v>
                </c:pt>
                <c:pt idx="9">
                  <c:v>0.239894594333236</c:v>
                </c:pt>
                <c:pt idx="10">
                  <c:v>0.237403499154904</c:v>
                </c:pt>
                <c:pt idx="11">
                  <c:v>0.248577020855362</c:v>
                </c:pt>
                <c:pt idx="12">
                  <c:v>0.251454618018358</c:v>
                </c:pt>
                <c:pt idx="13">
                  <c:v>0.241126675018031</c:v>
                </c:pt>
                <c:pt idx="14">
                  <c:v>0.227841510612818</c:v>
                </c:pt>
                <c:pt idx="15">
                  <c:v>0.24404697603358</c:v>
                </c:pt>
                <c:pt idx="16">
                  <c:v>0.24522937815499</c:v>
                </c:pt>
                <c:pt idx="17">
                  <c:v>0.243653709791788</c:v>
                </c:pt>
                <c:pt idx="18">
                  <c:v>0.254510741063865</c:v>
                </c:pt>
                <c:pt idx="19">
                  <c:v>0.255636341418709</c:v>
                </c:pt>
                <c:pt idx="20">
                  <c:v>0.252615719427472</c:v>
                </c:pt>
                <c:pt idx="21">
                  <c:v>0.246580155532652</c:v>
                </c:pt>
                <c:pt idx="22">
                  <c:v>0.210685981936402</c:v>
                </c:pt>
                <c:pt idx="23">
                  <c:v>0.199275133658501</c:v>
                </c:pt>
                <c:pt idx="24">
                  <c:v>0.176227677754267</c:v>
                </c:pt>
                <c:pt idx="25">
                  <c:v>0.175560053518131</c:v>
                </c:pt>
                <c:pt idx="26">
                  <c:v>0.170061252253836</c:v>
                </c:pt>
                <c:pt idx="27">
                  <c:v>0.168428050004001</c:v>
                </c:pt>
                <c:pt idx="28">
                  <c:v>0.164543680850687</c:v>
                </c:pt>
                <c:pt idx="29">
                  <c:v>0.165779932636818</c:v>
                </c:pt>
                <c:pt idx="30">
                  <c:v>0.167944445017697</c:v>
                </c:pt>
                <c:pt idx="31">
                  <c:v>0.178062003777029</c:v>
                </c:pt>
                <c:pt idx="32">
                  <c:v>0.181470169193724</c:v>
                </c:pt>
                <c:pt idx="33">
                  <c:v>0.181437820408929</c:v>
                </c:pt>
                <c:pt idx="34">
                  <c:v>0.186781262322654</c:v>
                </c:pt>
                <c:pt idx="35">
                  <c:v>0.177244527956146</c:v>
                </c:pt>
                <c:pt idx="36">
                  <c:v>0.179439707314195</c:v>
                </c:pt>
                <c:pt idx="37">
                  <c:v>0.0</c:v>
                </c:pt>
                <c:pt idx="38">
                  <c:v>0.0</c:v>
                </c:pt>
              </c:numCache>
            </c:numRef>
          </c:yVal>
          <c:smooth val="0"/>
        </c:ser>
        <c:ser>
          <c:idx val="2"/>
          <c:order val="2"/>
          <c:tx>
            <c:strRef>
              <c:f>Summary!$AI$56</c:f>
              <c:strCache>
                <c:ptCount val="1"/>
                <c:pt idx="0">
                  <c:v>Preferred estimate</c:v>
                </c:pt>
              </c:strCache>
            </c:strRef>
          </c:tx>
          <c:spPr>
            <a:ln w="28800">
              <a:solidFill>
                <a:schemeClr val="tx2"/>
              </a:solidFill>
              <a:prstDash val="solid"/>
              <a:round/>
            </a:ln>
          </c:spPr>
          <c:marker>
            <c:symbol val="none"/>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Summary!$X$57:$X$95</c:f>
              <c:numCache>
                <c:formatCode>General</c:formatCode>
                <c:ptCount val="39"/>
                <c:pt idx="0">
                  <c:v>1975.0</c:v>
                </c:pt>
                <c:pt idx="1">
                  <c:v>1976.0</c:v>
                </c:pt>
                <c:pt idx="2">
                  <c:v>1977.0</c:v>
                </c:pt>
                <c:pt idx="3">
                  <c:v>1978.0</c:v>
                </c:pt>
                <c:pt idx="4">
                  <c:v>1979.0</c:v>
                </c:pt>
                <c:pt idx="5">
                  <c:v>1980.0</c:v>
                </c:pt>
                <c:pt idx="6">
                  <c:v>1981.0</c:v>
                </c:pt>
                <c:pt idx="7">
                  <c:v>1982.0</c:v>
                </c:pt>
                <c:pt idx="8">
                  <c:v>1983.0</c:v>
                </c:pt>
                <c:pt idx="9">
                  <c:v>1984.0</c:v>
                </c:pt>
                <c:pt idx="10">
                  <c:v>1985.0</c:v>
                </c:pt>
                <c:pt idx="11">
                  <c:v>1986.0</c:v>
                </c:pt>
                <c:pt idx="12">
                  <c:v>1987.0</c:v>
                </c:pt>
                <c:pt idx="13">
                  <c:v>1988.0</c:v>
                </c:pt>
                <c:pt idx="14">
                  <c:v>1989.0</c:v>
                </c:pt>
                <c:pt idx="15">
                  <c:v>1990.0</c:v>
                </c:pt>
                <c:pt idx="16">
                  <c:v>1991.0</c:v>
                </c:pt>
                <c:pt idx="17">
                  <c:v>1992.0</c:v>
                </c:pt>
                <c:pt idx="18">
                  <c:v>1993.0</c:v>
                </c:pt>
                <c:pt idx="19">
                  <c:v>1994.0</c:v>
                </c:pt>
                <c:pt idx="20">
                  <c:v>1995.0</c:v>
                </c:pt>
                <c:pt idx="21">
                  <c:v>1996.0</c:v>
                </c:pt>
                <c:pt idx="22">
                  <c:v>1997.0</c:v>
                </c:pt>
                <c:pt idx="23">
                  <c:v>1998.0</c:v>
                </c:pt>
                <c:pt idx="24">
                  <c:v>1999.0</c:v>
                </c:pt>
                <c:pt idx="25">
                  <c:v>2000.0</c:v>
                </c:pt>
                <c:pt idx="26">
                  <c:v>2001.0</c:v>
                </c:pt>
                <c:pt idx="27">
                  <c:v>2002.0</c:v>
                </c:pt>
                <c:pt idx="28">
                  <c:v>2003.0</c:v>
                </c:pt>
                <c:pt idx="29">
                  <c:v>2004.0</c:v>
                </c:pt>
                <c:pt idx="30">
                  <c:v>2005.0</c:v>
                </c:pt>
                <c:pt idx="31">
                  <c:v>2006.0</c:v>
                </c:pt>
                <c:pt idx="32">
                  <c:v>2007.0</c:v>
                </c:pt>
                <c:pt idx="33">
                  <c:v>2008.0</c:v>
                </c:pt>
                <c:pt idx="34">
                  <c:v>2009.0</c:v>
                </c:pt>
                <c:pt idx="35">
                  <c:v>2010.0</c:v>
                </c:pt>
                <c:pt idx="36">
                  <c:v>2011.0</c:v>
                </c:pt>
                <c:pt idx="37">
                  <c:v>2012.0</c:v>
                </c:pt>
                <c:pt idx="38">
                  <c:v>2013.0</c:v>
                </c:pt>
              </c:numCache>
            </c:numRef>
          </c:xVal>
          <c:yVal>
            <c:numRef>
              <c:f>Summary!$AI$57:$AI$95</c:f>
              <c:numCache>
                <c:formatCode>0.00</c:formatCode>
                <c:ptCount val="39"/>
                <c:pt idx="0">
                  <c:v>0.246782349938605</c:v>
                </c:pt>
                <c:pt idx="1">
                  <c:v>0.229565903492203</c:v>
                </c:pt>
                <c:pt idx="2">
                  <c:v>0.217192484415892</c:v>
                </c:pt>
                <c:pt idx="3">
                  <c:v>0.221178541664813</c:v>
                </c:pt>
                <c:pt idx="4">
                  <c:v>0.229189971111103</c:v>
                </c:pt>
                <c:pt idx="5">
                  <c:v>0.236166738361989</c:v>
                </c:pt>
                <c:pt idx="6">
                  <c:v>0.215129262374926</c:v>
                </c:pt>
                <c:pt idx="7">
                  <c:v>0.211085885561155</c:v>
                </c:pt>
                <c:pt idx="8">
                  <c:v>0.212036484761143</c:v>
                </c:pt>
                <c:pt idx="9">
                  <c:v>0.212518979187926</c:v>
                </c:pt>
                <c:pt idx="10">
                  <c:v>0.210548439469284</c:v>
                </c:pt>
                <c:pt idx="11">
                  <c:v>0.221303902238922</c:v>
                </c:pt>
                <c:pt idx="12">
                  <c:v>0.22710702126015</c:v>
                </c:pt>
                <c:pt idx="13">
                  <c:v>0.221089521658684</c:v>
                </c:pt>
                <c:pt idx="14">
                  <c:v>0.212519984422684</c:v>
                </c:pt>
                <c:pt idx="15">
                  <c:v>0.195857238661766</c:v>
                </c:pt>
                <c:pt idx="16">
                  <c:v>0.189549131971411</c:v>
                </c:pt>
                <c:pt idx="17">
                  <c:v>0.191221759178824</c:v>
                </c:pt>
                <c:pt idx="18">
                  <c:v>0.20175793773093</c:v>
                </c:pt>
                <c:pt idx="19">
                  <c:v>0.205610339193963</c:v>
                </c:pt>
                <c:pt idx="20">
                  <c:v>0.202470473736574</c:v>
                </c:pt>
                <c:pt idx="21">
                  <c:v>0.203461861072446</c:v>
                </c:pt>
                <c:pt idx="22">
                  <c:v>0.206032075870013</c:v>
                </c:pt>
                <c:pt idx="23">
                  <c:v>0.199053144792075</c:v>
                </c:pt>
                <c:pt idx="24">
                  <c:v>0.205123632721754</c:v>
                </c:pt>
                <c:pt idx="25">
                  <c:v>0.205514745954716</c:v>
                </c:pt>
                <c:pt idx="26">
                  <c:v>0.205364449234472</c:v>
                </c:pt>
                <c:pt idx="27">
                  <c:v>0.207764892976458</c:v>
                </c:pt>
                <c:pt idx="28">
                  <c:v>0.206142895695635</c:v>
                </c:pt>
                <c:pt idx="29">
                  <c:v>0.214057640848851</c:v>
                </c:pt>
                <c:pt idx="30">
                  <c:v>0.209614293099776</c:v>
                </c:pt>
                <c:pt idx="31">
                  <c:v>0.225870094382407</c:v>
                </c:pt>
                <c:pt idx="32">
                  <c:v>0.226351702874234</c:v>
                </c:pt>
                <c:pt idx="33">
                  <c:v>0.228730500444738</c:v>
                </c:pt>
                <c:pt idx="34">
                  <c:v>0.228759636630993</c:v>
                </c:pt>
                <c:pt idx="35">
                  <c:v>0.232607381074759</c:v>
                </c:pt>
                <c:pt idx="36">
                  <c:v>0.242506361782673</c:v>
                </c:pt>
                <c:pt idx="37">
                  <c:v>0.248659483352985</c:v>
                </c:pt>
                <c:pt idx="38">
                  <c:v>0.253947900704921</c:v>
                </c:pt>
              </c:numCache>
            </c:numRef>
          </c:yVal>
          <c:smooth val="0"/>
        </c:ser>
        <c:dLbls>
          <c:showLegendKey val="0"/>
          <c:showVal val="0"/>
          <c:showCatName val="0"/>
          <c:showSerName val="0"/>
          <c:showPercent val="0"/>
          <c:showBubbleSize val="0"/>
        </c:dLbls>
        <c:axId val="-953149168"/>
        <c:axId val="-955128128"/>
      </c:scatterChart>
      <c:valAx>
        <c:axId val="-953149168"/>
        <c:scaling>
          <c:orientation val="minMax"/>
          <c:max val="2013.0"/>
          <c:min val="1975.0"/>
        </c:scaling>
        <c:delete val="0"/>
        <c:axPos val="b"/>
        <c:title>
          <c:tx>
            <c:rich>
              <a:bodyPr rot="0"/>
              <a:lstStyle/>
              <a:p>
                <a:pPr>
                  <a:defRPr sz="900" b="0" strike="noStrike" spc="-1">
                    <a:solidFill>
                      <a:srgbClr val="000000"/>
                    </a:solidFill>
                    <a:uFill>
                      <a:solidFill>
                        <a:srgbClr val="FFFFFF"/>
                      </a:solidFill>
                    </a:uFill>
                    <a:latin typeface="Arial"/>
                  </a:defRPr>
                </a:pPr>
                <a:r>
                  <a:rPr lang="en-US" sz="900" b="0" strike="noStrike" spc="-1">
                    <a:solidFill>
                      <a:srgbClr val="000000"/>
                    </a:solidFill>
                    <a:uFill>
                      <a:solidFill>
                        <a:srgbClr val="FFFFFF"/>
                      </a:solidFill>
                    </a:uFill>
                    <a:latin typeface="Arial"/>
                  </a:rPr>
                  <a:t>Years</a:t>
                </a:r>
              </a:p>
            </c:rich>
          </c:tx>
          <c:layout/>
          <c:overlay val="0"/>
        </c:title>
        <c:numFmt formatCode="General" sourceLinked="1"/>
        <c:majorTickMark val="out"/>
        <c:minorTickMark val="none"/>
        <c:tickLblPos val="nextTo"/>
        <c:spPr>
          <a:ln>
            <a:solidFill>
              <a:srgbClr val="B3B3B3"/>
            </a:solidFill>
          </a:ln>
        </c:spPr>
        <c:txPr>
          <a:bodyPr/>
          <a:lstStyle/>
          <a:p>
            <a:pPr>
              <a:defRPr sz="1000" b="0" strike="noStrike" spc="-1">
                <a:solidFill>
                  <a:srgbClr val="000000"/>
                </a:solidFill>
                <a:uFill>
                  <a:solidFill>
                    <a:srgbClr val="FFFFFF"/>
                  </a:solidFill>
                </a:uFill>
                <a:latin typeface="Arial"/>
              </a:defRPr>
            </a:pPr>
            <a:endParaRPr lang="en-US"/>
          </a:p>
        </c:txPr>
        <c:crossAx val="-955128128"/>
        <c:crosses val="autoZero"/>
        <c:crossBetween val="midCat"/>
      </c:valAx>
      <c:valAx>
        <c:axId val="-955128128"/>
        <c:scaling>
          <c:orientation val="minMax"/>
        </c:scaling>
        <c:delete val="0"/>
        <c:axPos val="l"/>
        <c:majorGridlines>
          <c:spPr>
            <a:ln>
              <a:solidFill>
                <a:srgbClr val="B3B3B3"/>
              </a:solidFill>
            </a:ln>
          </c:spPr>
        </c:majorGridlines>
        <c:title>
          <c:tx>
            <c:rich>
              <a:bodyPr rot="-5400000"/>
              <a:lstStyle/>
              <a:p>
                <a:pPr>
                  <a:defRPr sz="900" b="0" strike="noStrike" spc="-1">
                    <a:solidFill>
                      <a:srgbClr val="000000"/>
                    </a:solidFill>
                    <a:uFill>
                      <a:solidFill>
                        <a:srgbClr val="FFFFFF"/>
                      </a:solidFill>
                    </a:uFill>
                    <a:latin typeface="Arial"/>
                  </a:defRPr>
                </a:pPr>
                <a:r>
                  <a:rPr lang="en-US" sz="900" b="0" strike="noStrike" spc="-1">
                    <a:solidFill>
                      <a:srgbClr val="000000"/>
                    </a:solidFill>
                    <a:uFill>
                      <a:solidFill>
                        <a:srgbClr val="FFFFFF"/>
                      </a:solidFill>
                    </a:uFill>
                    <a:latin typeface="Arial"/>
                  </a:rPr>
                  <a:t>Share spending funded by private sources</a:t>
                </a:r>
              </a:p>
            </c:rich>
          </c:tx>
          <c:layout/>
          <c:overlay val="0"/>
        </c:title>
        <c:numFmt formatCode="0.00" sourceLinked="1"/>
        <c:majorTickMark val="out"/>
        <c:minorTickMark val="none"/>
        <c:tickLblPos val="nextTo"/>
        <c:spPr>
          <a:ln>
            <a:solidFill>
              <a:srgbClr val="B3B3B3"/>
            </a:solidFill>
          </a:ln>
        </c:spPr>
        <c:txPr>
          <a:bodyPr/>
          <a:lstStyle/>
          <a:p>
            <a:pPr>
              <a:defRPr sz="1000" b="0" strike="noStrike" spc="-1">
                <a:solidFill>
                  <a:srgbClr val="000000"/>
                </a:solidFill>
                <a:uFill>
                  <a:solidFill>
                    <a:srgbClr val="FFFFFF"/>
                  </a:solidFill>
                </a:uFill>
                <a:latin typeface="Arial"/>
              </a:defRPr>
            </a:pPr>
            <a:endParaRPr lang="en-US"/>
          </a:p>
        </c:txPr>
        <c:crossAx val="-953149168"/>
        <c:crosses val="autoZero"/>
        <c:crossBetween val="midCat"/>
      </c:valAx>
      <c:spPr>
        <a:noFill/>
        <a:ln>
          <a:solidFill>
            <a:srgbClr val="B3B3B3"/>
          </a:solidFill>
        </a:ln>
      </c:spPr>
    </c:plotArea>
    <c:legend>
      <c:legendPos val="b"/>
      <c:layout/>
      <c:overlay val="0"/>
      <c:spPr>
        <a:noFill/>
        <a:ln>
          <a:noFill/>
        </a:ln>
      </c:spPr>
    </c:legend>
    <c:plotVisOnly val="1"/>
    <c:dispBlanksAs val="span"/>
    <c:showDLblsOverMax val="1"/>
  </c:chart>
  <c:spPr>
    <a:solidFill>
      <a:srgbClr val="FFFFFF"/>
    </a:soli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c:style val="18"/>
  <c:chart>
    <c:title>
      <c:tx>
        <c:rich>
          <a:bodyPr rot="0"/>
          <a:lstStyle/>
          <a:p>
            <a:pPr>
              <a:defRPr sz="1300" b="0" strike="noStrike" spc="-1">
                <a:solidFill>
                  <a:srgbClr val="000000"/>
                </a:solidFill>
                <a:uFill>
                  <a:solidFill>
                    <a:srgbClr val="FFFFFF"/>
                  </a:solidFill>
                </a:uFill>
                <a:latin typeface="Arial"/>
              </a:defRPr>
            </a:pPr>
            <a:r>
              <a:rPr lang="en-US" sz="1300" b="0" strike="noStrike" spc="-1">
                <a:solidFill>
                  <a:srgbClr val="000000"/>
                </a:solidFill>
                <a:uFill>
                  <a:solidFill>
                    <a:srgbClr val="FFFFFF"/>
                  </a:solidFill>
                </a:uFill>
                <a:latin typeface="Arial"/>
              </a:rPr>
              <a:t>Figure 1: 
LTC spending as share of total health care spending</a:t>
            </a:r>
          </a:p>
        </c:rich>
      </c:tx>
      <c:layout/>
      <c:overlay val="0"/>
    </c:title>
    <c:autoTitleDeleted val="0"/>
    <c:plotArea>
      <c:layout/>
      <c:scatterChart>
        <c:scatterStyle val="lineMarker"/>
        <c:varyColors val="0"/>
        <c:ser>
          <c:idx val="0"/>
          <c:order val="0"/>
          <c:tx>
            <c:strRef>
              <c:f>Summary!$AO$4</c:f>
              <c:strCache>
                <c:ptCount val="1"/>
                <c:pt idx="0">
                  <c:v>CIHI</c:v>
                </c:pt>
              </c:strCache>
            </c:strRef>
          </c:tx>
          <c:spPr>
            <a:ln w="28800">
              <a:solidFill>
                <a:schemeClr val="bg2">
                  <a:lumMod val="50000"/>
                </a:schemeClr>
              </a:solidFill>
              <a:prstDash val="sysDot"/>
              <a:round/>
            </a:ln>
          </c:spPr>
          <c:marker>
            <c:symbol val="none"/>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Summary!$AN$5:$AN$48</c:f>
              <c:numCache>
                <c:formatCode>General</c:formatCode>
                <c:ptCount val="44"/>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pt idx="40">
                  <c:v>2010.0</c:v>
                </c:pt>
                <c:pt idx="41">
                  <c:v>2011.0</c:v>
                </c:pt>
                <c:pt idx="42">
                  <c:v>2012.0</c:v>
                </c:pt>
                <c:pt idx="43">
                  <c:v>2013.0</c:v>
                </c:pt>
              </c:numCache>
            </c:numRef>
          </c:xVal>
          <c:yVal>
            <c:numRef>
              <c:f>Summary!$AO$5:$AO$48</c:f>
              <c:numCache>
                <c:formatCode>General</c:formatCode>
                <c:ptCount val="44"/>
                <c:pt idx="5" formatCode="0.00">
                  <c:v>0.109678711966463</c:v>
                </c:pt>
                <c:pt idx="6" formatCode="0.00">
                  <c:v>0.115701695453964</c:v>
                </c:pt>
                <c:pt idx="7" formatCode="0.00">
                  <c:v>0.121226932189223</c:v>
                </c:pt>
                <c:pt idx="8" formatCode="0.00">
                  <c:v>0.127892029081275</c:v>
                </c:pt>
                <c:pt idx="9" formatCode="0.00">
                  <c:v>0.134257088123577</c:v>
                </c:pt>
                <c:pt idx="10" formatCode="0.00">
                  <c:v>0.136453693061001</c:v>
                </c:pt>
                <c:pt idx="11" formatCode="0.00">
                  <c:v>0.135550220895617</c:v>
                </c:pt>
                <c:pt idx="12" formatCode="0.00">
                  <c:v>0.13605106311064</c:v>
                </c:pt>
                <c:pt idx="13" formatCode="0.00">
                  <c:v>0.13709465232448</c:v>
                </c:pt>
                <c:pt idx="14" formatCode="0.00">
                  <c:v>0.133944942065332</c:v>
                </c:pt>
                <c:pt idx="15" formatCode="0.00">
                  <c:v>0.131767525522084</c:v>
                </c:pt>
                <c:pt idx="16" formatCode="0.00">
                  <c:v>0.124540810155368</c:v>
                </c:pt>
                <c:pt idx="17" formatCode="0.00">
                  <c:v>0.124583860960229</c:v>
                </c:pt>
                <c:pt idx="18" formatCode="0.00">
                  <c:v>0.127995680374574</c:v>
                </c:pt>
                <c:pt idx="19" formatCode="0.00">
                  <c:v>0.129122564937766</c:v>
                </c:pt>
                <c:pt idx="20" formatCode="0.00">
                  <c:v>0.152617095799835</c:v>
                </c:pt>
                <c:pt idx="21" formatCode="0.00">
                  <c:v>0.162689527605152</c:v>
                </c:pt>
                <c:pt idx="22" formatCode="0.00">
                  <c:v>0.164438668514951</c:v>
                </c:pt>
                <c:pt idx="23" formatCode="0.00">
                  <c:v>0.163288901826458</c:v>
                </c:pt>
                <c:pt idx="24" formatCode="0.00">
                  <c:v>0.165286635631478</c:v>
                </c:pt>
                <c:pt idx="25" formatCode="0.00">
                  <c:v>0.167728564212938</c:v>
                </c:pt>
                <c:pt idx="26" formatCode="0.00">
                  <c:v>0.167798038434539</c:v>
                </c:pt>
                <c:pt idx="27" formatCode="0.00">
                  <c:v>0.168389407183956</c:v>
                </c:pt>
                <c:pt idx="28" formatCode="0.00">
                  <c:v>0.166020066777491</c:v>
                </c:pt>
                <c:pt idx="29" formatCode="0.00">
                  <c:v>0.16576404388938</c:v>
                </c:pt>
                <c:pt idx="30" formatCode="0.00">
                  <c:v>0.163726758243607</c:v>
                </c:pt>
                <c:pt idx="31" formatCode="0.00">
                  <c:v>0.16057250870387</c:v>
                </c:pt>
                <c:pt idx="32" formatCode="0.00">
                  <c:v>0.157705306288399</c:v>
                </c:pt>
                <c:pt idx="33" formatCode="0.00">
                  <c:v>0.153842851341896</c:v>
                </c:pt>
                <c:pt idx="34" formatCode="0.00">
                  <c:v>0.157052542442097</c:v>
                </c:pt>
                <c:pt idx="35" formatCode="0.00">
                  <c:v>0.152046228923328</c:v>
                </c:pt>
                <c:pt idx="36" formatCode="0.00">
                  <c:v>0.152958940031906</c:v>
                </c:pt>
                <c:pt idx="37" formatCode="0.00">
                  <c:v>0.152467410427303</c:v>
                </c:pt>
                <c:pt idx="38" formatCode="0.00">
                  <c:v>0.152166549763294</c:v>
                </c:pt>
                <c:pt idx="39" formatCode="0.00">
                  <c:v>0.152597258480195</c:v>
                </c:pt>
                <c:pt idx="40" formatCode="0.00">
                  <c:v>0.151229128102153</c:v>
                </c:pt>
                <c:pt idx="41" formatCode="0.00">
                  <c:v>0.15135617635349</c:v>
                </c:pt>
                <c:pt idx="42" formatCode="0.00">
                  <c:v>0.152739594953741</c:v>
                </c:pt>
                <c:pt idx="43" formatCode="0.00">
                  <c:v>0.15370161954193</c:v>
                </c:pt>
              </c:numCache>
            </c:numRef>
          </c:yVal>
          <c:smooth val="0"/>
        </c:ser>
        <c:ser>
          <c:idx val="1"/>
          <c:order val="1"/>
          <c:tx>
            <c:strRef>
              <c:f>Summary!$AP$4</c:f>
              <c:strCache>
                <c:ptCount val="1"/>
                <c:pt idx="0">
                  <c:v>CIHI+OECD</c:v>
                </c:pt>
              </c:strCache>
            </c:strRef>
          </c:tx>
          <c:spPr>
            <a:ln w="28800">
              <a:solidFill>
                <a:schemeClr val="tx1"/>
              </a:solidFill>
              <a:prstDash val="dash"/>
              <a:round/>
            </a:ln>
          </c:spPr>
          <c:marker>
            <c:symbol val="none"/>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Summary!$AN$5:$AN$48</c:f>
              <c:numCache>
                <c:formatCode>General</c:formatCode>
                <c:ptCount val="44"/>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pt idx="40">
                  <c:v>2010.0</c:v>
                </c:pt>
                <c:pt idx="41">
                  <c:v>2011.0</c:v>
                </c:pt>
                <c:pt idx="42">
                  <c:v>2012.0</c:v>
                </c:pt>
                <c:pt idx="43">
                  <c:v>2013.0</c:v>
                </c:pt>
              </c:numCache>
            </c:numRef>
          </c:xVal>
          <c:yVal>
            <c:numRef>
              <c:f>Summary!$AP$5:$AP$48</c:f>
              <c:numCache>
                <c:formatCode>General</c:formatCode>
                <c:ptCount val="44"/>
                <c:pt idx="5" formatCode="0.00">
                  <c:v>0.0948660224017444</c:v>
                </c:pt>
                <c:pt idx="6" formatCode="0.00">
                  <c:v>0.10074795879916</c:v>
                </c:pt>
                <c:pt idx="7" formatCode="0.00">
                  <c:v>0.105667061639061</c:v>
                </c:pt>
                <c:pt idx="8" formatCode="0.00">
                  <c:v>0.112109016279498</c:v>
                </c:pt>
                <c:pt idx="9" formatCode="0.00">
                  <c:v>0.117814730272768</c:v>
                </c:pt>
                <c:pt idx="10" formatCode="0.00">
                  <c:v>0.119156177588761</c:v>
                </c:pt>
                <c:pt idx="11" formatCode="0.00">
                  <c:v>0.11683423353024</c:v>
                </c:pt>
                <c:pt idx="12" formatCode="0.00">
                  <c:v>0.115933373979004</c:v>
                </c:pt>
                <c:pt idx="13" formatCode="0.00">
                  <c:v>0.115957133595963</c:v>
                </c:pt>
                <c:pt idx="14" formatCode="0.00">
                  <c:v>0.112577606790585</c:v>
                </c:pt>
                <c:pt idx="15" formatCode="0.00">
                  <c:v>0.109888603781208</c:v>
                </c:pt>
                <c:pt idx="16" formatCode="0.00">
                  <c:v>0.102562407829464</c:v>
                </c:pt>
                <c:pt idx="17" formatCode="0.00">
                  <c:v>0.101747296810536</c:v>
                </c:pt>
                <c:pt idx="18" formatCode="0.00">
                  <c:v>0.103386182729362</c:v>
                </c:pt>
                <c:pt idx="19" formatCode="0.00">
                  <c:v>0.102714264880721</c:v>
                </c:pt>
                <c:pt idx="20" formatCode="0.00">
                  <c:v>0.121348374342385</c:v>
                </c:pt>
                <c:pt idx="21" formatCode="0.00">
                  <c:v>0.127978447935691</c:v>
                </c:pt>
                <c:pt idx="22" formatCode="0.00">
                  <c:v>0.130440615432808</c:v>
                </c:pt>
                <c:pt idx="23" formatCode="0.00">
                  <c:v>0.130244535993602</c:v>
                </c:pt>
                <c:pt idx="24" formatCode="0.00">
                  <c:v>0.131478543778006</c:v>
                </c:pt>
                <c:pt idx="25" formatCode="0.00">
                  <c:v>0.132283974587819</c:v>
                </c:pt>
                <c:pt idx="26" formatCode="0.00">
                  <c:v>0.132207617294985</c:v>
                </c:pt>
                <c:pt idx="27" formatCode="0.00">
                  <c:v>0.132921677128839</c:v>
                </c:pt>
                <c:pt idx="28" formatCode="0.00">
                  <c:v>0.132059059485688</c:v>
                </c:pt>
                <c:pt idx="29" formatCode="0.00">
                  <c:v>0.130503608799179</c:v>
                </c:pt>
                <c:pt idx="30" formatCode="0.00">
                  <c:v>0.129941110602537</c:v>
                </c:pt>
                <c:pt idx="31" formatCode="0.00">
                  <c:v>0.126624362006976</c:v>
                </c:pt>
                <c:pt idx="32" formatCode="0.00">
                  <c:v>0.125897239529011</c:v>
                </c:pt>
                <c:pt idx="33" formatCode="0.00">
                  <c:v>0.123227997084528</c:v>
                </c:pt>
                <c:pt idx="34" formatCode="0.00">
                  <c:v>0.125368681627269</c:v>
                </c:pt>
                <c:pt idx="35" formatCode="0.00">
                  <c:v>0.12112967333055</c:v>
                </c:pt>
                <c:pt idx="36" formatCode="0.00">
                  <c:v>0.121886805447904</c:v>
                </c:pt>
                <c:pt idx="37" formatCode="0.00">
                  <c:v>0.122060951004608</c:v>
                </c:pt>
                <c:pt idx="38" formatCode="0.00">
                  <c:v>0.120979935713626</c:v>
                </c:pt>
                <c:pt idx="39" formatCode="0.00">
                  <c:v>0.121411953299118</c:v>
                </c:pt>
                <c:pt idx="40" formatCode="0.00">
                  <c:v>0.119652957378772</c:v>
                </c:pt>
                <c:pt idx="41" formatCode="0.00">
                  <c:v>0.119191454596324</c:v>
                </c:pt>
                <c:pt idx="42" formatCode="0.00">
                  <c:v>0.121550766781307</c:v>
                </c:pt>
                <c:pt idx="43" formatCode="0.00">
                  <c:v>0.122249659180017</c:v>
                </c:pt>
              </c:numCache>
            </c:numRef>
          </c:yVal>
          <c:smooth val="0"/>
        </c:ser>
        <c:ser>
          <c:idx val="2"/>
          <c:order val="2"/>
          <c:tx>
            <c:strRef>
              <c:f>Summary!$AQ$4</c:f>
              <c:strCache>
                <c:ptCount val="1"/>
                <c:pt idx="0">
                  <c:v>Preferred estimate</c:v>
                </c:pt>
              </c:strCache>
            </c:strRef>
          </c:tx>
          <c:spPr>
            <a:ln w="28800">
              <a:solidFill>
                <a:schemeClr val="tx2"/>
              </a:solidFill>
              <a:round/>
            </a:ln>
          </c:spPr>
          <c:marker>
            <c:symbol val="none"/>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Summary!$AN$5:$AN$48</c:f>
              <c:numCache>
                <c:formatCode>General</c:formatCode>
                <c:ptCount val="44"/>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pt idx="40">
                  <c:v>2010.0</c:v>
                </c:pt>
                <c:pt idx="41">
                  <c:v>2011.0</c:v>
                </c:pt>
                <c:pt idx="42">
                  <c:v>2012.0</c:v>
                </c:pt>
                <c:pt idx="43">
                  <c:v>2013.0</c:v>
                </c:pt>
              </c:numCache>
            </c:numRef>
          </c:xVal>
          <c:yVal>
            <c:numRef>
              <c:f>Summary!$AQ$5:$AQ$48</c:f>
              <c:numCache>
                <c:formatCode>General</c:formatCode>
                <c:ptCount val="44"/>
                <c:pt idx="5" formatCode="0.000">
                  <c:v>0.0846997779638418</c:v>
                </c:pt>
                <c:pt idx="6" formatCode="0.000">
                  <c:v>0.0902786422368045</c:v>
                </c:pt>
                <c:pt idx="7" formatCode="0.000">
                  <c:v>0.0946493604888235</c:v>
                </c:pt>
                <c:pt idx="8" formatCode="0.000">
                  <c:v>0.100305439861353</c:v>
                </c:pt>
                <c:pt idx="9" formatCode="0.000">
                  <c:v>0.10579559112613</c:v>
                </c:pt>
                <c:pt idx="10" formatCode="0.000">
                  <c:v>0.107345584654765</c:v>
                </c:pt>
                <c:pt idx="11" formatCode="0.000">
                  <c:v>0.106202638750585</c:v>
                </c:pt>
                <c:pt idx="12" formatCode="0.000">
                  <c:v>0.104683096768181</c:v>
                </c:pt>
                <c:pt idx="13" formatCode="0.000">
                  <c:v>0.104834478231591</c:v>
                </c:pt>
                <c:pt idx="14" formatCode="0.000">
                  <c:v>0.101923399124491</c:v>
                </c:pt>
                <c:pt idx="15" formatCode="0.000">
                  <c:v>0.0995851889261201</c:v>
                </c:pt>
                <c:pt idx="16" formatCode="0.000">
                  <c:v>0.0951180156844171</c:v>
                </c:pt>
                <c:pt idx="17" formatCode="0.000">
                  <c:v>0.0961586114310144</c:v>
                </c:pt>
                <c:pt idx="18" formatCode="0.000">
                  <c:v>0.0980989703991011</c:v>
                </c:pt>
                <c:pt idx="19" formatCode="0.000">
                  <c:v>0.0987575516957909</c:v>
                </c:pt>
                <c:pt idx="20" formatCode="0.000">
                  <c:v>0.115184516074724</c:v>
                </c:pt>
                <c:pt idx="21" formatCode="0.000">
                  <c:v>0.122331878842436</c:v>
                </c:pt>
                <c:pt idx="22" formatCode="0.000">
                  <c:v>0.127751844692048</c:v>
                </c:pt>
                <c:pt idx="23" formatCode="0.000">
                  <c:v>0.129989928552695</c:v>
                </c:pt>
                <c:pt idx="24" formatCode="0.000">
                  <c:v>0.134670033671925</c:v>
                </c:pt>
                <c:pt idx="25" formatCode="0.000">
                  <c:v>0.13121044345251</c:v>
                </c:pt>
                <c:pt idx="26" formatCode="0.000">
                  <c:v>0.144181081375376</c:v>
                </c:pt>
                <c:pt idx="27" formatCode="0.000">
                  <c:v>0.145614833172982</c:v>
                </c:pt>
                <c:pt idx="28" formatCode="0.000">
                  <c:v>0.14300981842016</c:v>
                </c:pt>
                <c:pt idx="29" formatCode="0.000">
                  <c:v>0.145937453432048</c:v>
                </c:pt>
                <c:pt idx="30" formatCode="0.00">
                  <c:v>0.139723704787542</c:v>
                </c:pt>
                <c:pt idx="31" formatCode="0.00">
                  <c:v>0.134655264799999</c:v>
                </c:pt>
                <c:pt idx="32" formatCode="0.00">
                  <c:v>0.132175625106612</c:v>
                </c:pt>
                <c:pt idx="33" formatCode="0.00">
                  <c:v>0.12913527710724</c:v>
                </c:pt>
                <c:pt idx="34" formatCode="0.00">
                  <c:v>0.134299060118652</c:v>
                </c:pt>
                <c:pt idx="35" formatCode="0.00">
                  <c:v>0.128704001252831</c:v>
                </c:pt>
                <c:pt idx="36" formatCode="0.00">
                  <c:v>0.130283560346148</c:v>
                </c:pt>
                <c:pt idx="37" formatCode="0.00">
                  <c:v>0.129570245971541</c:v>
                </c:pt>
                <c:pt idx="38" formatCode="0.00">
                  <c:v>0.12968009407188</c:v>
                </c:pt>
                <c:pt idx="39" formatCode="0.00">
                  <c:v>0.12901443807462</c:v>
                </c:pt>
                <c:pt idx="40" formatCode="0.00">
                  <c:v>0.127947731158464</c:v>
                </c:pt>
                <c:pt idx="41" formatCode="0.00">
                  <c:v>0.127238612274808</c:v>
                </c:pt>
                <c:pt idx="42" formatCode="0.00">
                  <c:v>0.129259398582307</c:v>
                </c:pt>
                <c:pt idx="43" formatCode="0.00">
                  <c:v>0.130329427451276</c:v>
                </c:pt>
              </c:numCache>
            </c:numRef>
          </c:yVal>
          <c:smooth val="0"/>
        </c:ser>
        <c:dLbls>
          <c:showLegendKey val="0"/>
          <c:showVal val="0"/>
          <c:showCatName val="0"/>
          <c:showSerName val="0"/>
          <c:showPercent val="0"/>
          <c:showBubbleSize val="0"/>
        </c:dLbls>
        <c:axId val="-921607600"/>
        <c:axId val="-921614032"/>
      </c:scatterChart>
      <c:valAx>
        <c:axId val="-921607600"/>
        <c:scaling>
          <c:orientation val="minMax"/>
          <c:max val="2013.0"/>
          <c:min val="1975.0"/>
        </c:scaling>
        <c:delete val="0"/>
        <c:axPos val="b"/>
        <c:title>
          <c:tx>
            <c:rich>
              <a:bodyPr rot="0"/>
              <a:lstStyle/>
              <a:p>
                <a:pPr>
                  <a:defRPr sz="900" b="0" strike="noStrike" spc="-1">
                    <a:solidFill>
                      <a:srgbClr val="000000"/>
                    </a:solidFill>
                    <a:uFill>
                      <a:solidFill>
                        <a:srgbClr val="FFFFFF"/>
                      </a:solidFill>
                    </a:uFill>
                    <a:latin typeface="Arial"/>
                  </a:defRPr>
                </a:pPr>
                <a:r>
                  <a:rPr lang="en-US" sz="900" b="0" strike="noStrike" spc="-1">
                    <a:solidFill>
                      <a:srgbClr val="000000"/>
                    </a:solidFill>
                    <a:uFill>
                      <a:solidFill>
                        <a:srgbClr val="FFFFFF"/>
                      </a:solidFill>
                    </a:uFill>
                    <a:latin typeface="Arial"/>
                  </a:rPr>
                  <a:t>Years</a:t>
                </a:r>
              </a:p>
            </c:rich>
          </c:tx>
          <c:layout/>
          <c:overlay val="0"/>
        </c:title>
        <c:numFmt formatCode="General" sourceLinked="1"/>
        <c:majorTickMark val="out"/>
        <c:minorTickMark val="none"/>
        <c:tickLblPos val="nextTo"/>
        <c:spPr>
          <a:ln>
            <a:solidFill>
              <a:srgbClr val="B3B3B3"/>
            </a:solidFill>
          </a:ln>
        </c:spPr>
        <c:txPr>
          <a:bodyPr/>
          <a:lstStyle/>
          <a:p>
            <a:pPr>
              <a:defRPr sz="1000" b="0" strike="noStrike" spc="-1">
                <a:solidFill>
                  <a:srgbClr val="000000"/>
                </a:solidFill>
                <a:uFill>
                  <a:solidFill>
                    <a:srgbClr val="FFFFFF"/>
                  </a:solidFill>
                </a:uFill>
                <a:latin typeface="Arial"/>
              </a:defRPr>
            </a:pPr>
            <a:endParaRPr lang="en-US"/>
          </a:p>
        </c:txPr>
        <c:crossAx val="-921614032"/>
        <c:crosses val="autoZero"/>
        <c:crossBetween val="midCat"/>
      </c:valAx>
      <c:valAx>
        <c:axId val="-921614032"/>
        <c:scaling>
          <c:orientation val="minMax"/>
        </c:scaling>
        <c:delete val="0"/>
        <c:axPos val="l"/>
        <c:majorGridlines>
          <c:spPr>
            <a:ln>
              <a:solidFill>
                <a:srgbClr val="B3B3B3"/>
              </a:solidFill>
            </a:ln>
          </c:spPr>
        </c:majorGridlines>
        <c:title>
          <c:tx>
            <c:rich>
              <a:bodyPr rot="-5400000"/>
              <a:lstStyle/>
              <a:p>
                <a:pPr>
                  <a:defRPr sz="900" b="0" strike="noStrike" spc="-1">
                    <a:solidFill>
                      <a:srgbClr val="000000"/>
                    </a:solidFill>
                    <a:uFill>
                      <a:solidFill>
                        <a:srgbClr val="FFFFFF"/>
                      </a:solidFill>
                    </a:uFill>
                    <a:latin typeface="Arial"/>
                  </a:defRPr>
                </a:pPr>
                <a:r>
                  <a:rPr lang="en-US" sz="900" b="0" strike="noStrike" spc="-1">
                    <a:solidFill>
                      <a:srgbClr val="000000"/>
                    </a:solidFill>
                    <a:uFill>
                      <a:solidFill>
                        <a:srgbClr val="FFFFFF"/>
                      </a:solidFill>
                    </a:uFill>
                    <a:latin typeface="Arial"/>
                  </a:rPr>
                  <a:t>Share of total health care spending
</a:t>
                </a:r>
              </a:p>
            </c:rich>
          </c:tx>
          <c:layout/>
          <c:overlay val="0"/>
        </c:title>
        <c:numFmt formatCode="0.00" sourceLinked="1"/>
        <c:majorTickMark val="out"/>
        <c:minorTickMark val="none"/>
        <c:tickLblPos val="nextTo"/>
        <c:spPr>
          <a:ln>
            <a:solidFill>
              <a:srgbClr val="B3B3B3"/>
            </a:solidFill>
          </a:ln>
        </c:spPr>
        <c:txPr>
          <a:bodyPr/>
          <a:lstStyle/>
          <a:p>
            <a:pPr>
              <a:defRPr sz="1000" b="0" strike="noStrike" spc="-1">
                <a:solidFill>
                  <a:srgbClr val="000000"/>
                </a:solidFill>
                <a:uFill>
                  <a:solidFill>
                    <a:srgbClr val="FFFFFF"/>
                  </a:solidFill>
                </a:uFill>
                <a:latin typeface="Arial"/>
              </a:defRPr>
            </a:pPr>
            <a:endParaRPr lang="en-US"/>
          </a:p>
        </c:txPr>
        <c:crossAx val="-921607600"/>
        <c:crosses val="autoZero"/>
        <c:crossBetween val="midCat"/>
      </c:valAx>
      <c:spPr>
        <a:noFill/>
        <a:ln>
          <a:solidFill>
            <a:srgbClr val="B3B3B3"/>
          </a:solidFill>
        </a:ln>
      </c:spPr>
    </c:plotArea>
    <c:legend>
      <c:legendPos val="b"/>
      <c:layout/>
      <c:overlay val="0"/>
      <c:spPr>
        <a:noFill/>
        <a:ln>
          <a:noFill/>
        </a:ln>
      </c:spPr>
    </c:legend>
    <c:plotVisOnly val="1"/>
    <c:dispBlanksAs val="span"/>
    <c:showDLblsOverMax val="1"/>
  </c:chart>
  <c:spPr>
    <a:solidFill>
      <a:srgbClr val="FFFFFF"/>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 Id="rId3"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1076400</xdr:colOff>
      <xdr:row>33</xdr:row>
      <xdr:rowOff>140760</xdr:rowOff>
    </xdr:from>
    <xdr:to>
      <xdr:col>6</xdr:col>
      <xdr:colOff>1059120</xdr:colOff>
      <xdr:row>48</xdr:row>
      <xdr:rowOff>2520</xdr:rowOff>
    </xdr:to>
    <xdr:sp macro="" textlink="">
      <xdr:nvSpPr>
        <xdr:cNvPr id="2" name="CustomShape 1"/>
        <xdr:cNvSpPr/>
      </xdr:nvSpPr>
      <xdr:spPr>
        <a:xfrm>
          <a:off x="1076400" y="6686280"/>
          <a:ext cx="11479680" cy="2604960"/>
        </a:xfrm>
        <a:prstGeom prst="rect">
          <a:avLst/>
        </a:prstGeom>
        <a:solidFill>
          <a:srgbClr val="EEECE1"/>
        </a:solidFill>
        <a:ln>
          <a:noFill/>
        </a:ln>
      </xdr:spPr>
      <xdr:style>
        <a:lnRef idx="0">
          <a:scrgbClr r="0" g="0" b="0"/>
        </a:lnRef>
        <a:fillRef idx="0">
          <a:scrgbClr r="0" g="0" b="0"/>
        </a:fillRef>
        <a:effectRef idx="0">
          <a:scrgbClr r="0" g="0" b="0"/>
        </a:effectRef>
        <a:fontRef idx="minor"/>
      </xdr:style>
      <xdr:txBody>
        <a:bodyPr lIns="90000" tIns="45000" rIns="90000" bIns="45000"/>
        <a:lstStyle/>
        <a:p>
          <a:r>
            <a:rPr lang="en-US" sz="1800" b="0" strike="noStrike" spc="-1">
              <a:solidFill>
                <a:srgbClr val="000000"/>
              </a:solidFill>
              <a:uFill>
                <a:solidFill>
                  <a:srgbClr val="FFFFFF"/>
                </a:solidFill>
              </a:uFill>
              <a:latin typeface="Calibri"/>
            </a:rPr>
            <a:t>1) Results from NHEX (2013). Detailed explanations of the sources for these sources of finance can be found in the "General Methods" section of this report (Pg. 95)</a:t>
          </a:r>
          <a:endParaRPr lang="en-US" sz="1800" b="0" strike="noStrike" spc="-1">
            <a:solidFill>
              <a:srgbClr val="000000"/>
            </a:solidFill>
            <a:uFill>
              <a:solidFill>
                <a:srgbClr val="FFFFFF"/>
              </a:solidFill>
            </a:uFill>
            <a:latin typeface="Times New Roman"/>
          </a:endParaRPr>
        </a:p>
        <a:p>
          <a:r>
            <a:rPr lang="en-US" sz="1800" b="0" strike="noStrike" spc="-1">
              <a:solidFill>
                <a:srgbClr val="000000"/>
              </a:solidFill>
              <a:uFill>
                <a:solidFill>
                  <a:srgbClr val="FFFFFF"/>
                </a:solidFill>
              </a:uFill>
              <a:latin typeface="Calibri"/>
            </a:rPr>
            <a:t>2) Our contact from the SSQ Financial Group in Toronto has informed us that there is no direct funding of long-term care costs by disability insurance</a:t>
          </a:r>
          <a:endParaRPr lang="en-US" sz="1800" b="0" strike="noStrike" spc="-1">
            <a:solidFill>
              <a:srgbClr val="000000"/>
            </a:solidFill>
            <a:uFill>
              <a:solidFill>
                <a:srgbClr val="FFFFFF"/>
              </a:solidFill>
            </a:uFill>
            <a:latin typeface="Times New Roman"/>
          </a:endParaRPr>
        </a:p>
        <a:p>
          <a:r>
            <a:rPr lang="en-US" sz="1800" b="0" strike="noStrike" spc="-1">
              <a:solidFill>
                <a:srgbClr val="000000"/>
              </a:solidFill>
              <a:uFill>
                <a:solidFill>
                  <a:srgbClr val="FFFFFF"/>
                </a:solidFill>
              </a:uFill>
              <a:latin typeface="Calibri"/>
            </a:rPr>
            <a:t>3) Our Contact at the Canadian Life and Health Insurance Association Inc. gave us values for private insurers total expenditures on all forms of long-term care (ie both in-patient and home care together). We came up with these values by dividing these numbers in half.</a:t>
          </a:r>
          <a:endParaRPr lang="en-US" sz="1800" b="0" strike="noStrike" spc="-1">
            <a:solidFill>
              <a:srgbClr val="000000"/>
            </a:solidFill>
            <a:uFill>
              <a:solidFill>
                <a:srgbClr val="FFFFFF"/>
              </a:solidFill>
            </a:uFill>
            <a:latin typeface="Times New Roman"/>
          </a:endParaRPr>
        </a:p>
        <a:p>
          <a:r>
            <a:rPr lang="en-US" sz="1800" b="0" strike="noStrike" spc="-1">
              <a:solidFill>
                <a:srgbClr val="000000"/>
              </a:solidFill>
              <a:uFill>
                <a:solidFill>
                  <a:srgbClr val="FFFFFF"/>
                </a:solidFill>
              </a:uFill>
              <a:latin typeface="Calibri"/>
            </a:rPr>
            <a:t>4) Abigail Payne from the Public Economics Data Analysis Lab at McMaster University has informed us that charity expenditure data tends not to be broken down into types of expenditures which makes it impossible to put a number on these values</a:t>
          </a:r>
          <a:endParaRPr lang="en-US" sz="1800" b="0" strike="noStrike" spc="-1">
            <a:solidFill>
              <a:srgbClr val="000000"/>
            </a:solidFill>
            <a:uFill>
              <a:solidFill>
                <a:srgbClr val="FFFFFF"/>
              </a:solidFill>
            </a:uFill>
            <a:latin typeface="Times New Roman"/>
          </a:endParaRPr>
        </a:p>
        <a:p>
          <a:r>
            <a:rPr lang="en-US" sz="1800" b="0" strike="noStrike" spc="-1">
              <a:solidFill>
                <a:srgbClr val="FF0000"/>
              </a:solidFill>
              <a:uFill>
                <a:solidFill>
                  <a:srgbClr val="FFFFFF"/>
                </a:solidFill>
              </a:uFill>
              <a:latin typeface="Calibri"/>
            </a:rPr>
            <a:t>5) ?</a:t>
          </a:r>
          <a:endParaRPr lang="en-US" sz="1800" b="0" strike="noStrike" spc="-1">
            <a:solidFill>
              <a:srgbClr val="000000"/>
            </a:solidFill>
            <a:uFill>
              <a:solidFill>
                <a:srgbClr val="FFFFFF"/>
              </a:solidFill>
            </a:uFill>
            <a:latin typeface="Times New Roman"/>
          </a:endParaRPr>
        </a:p>
      </xdr:txBody>
    </xdr:sp>
    <xdr:clientData/>
  </xdr:twoCellAnchor>
  <xdr:twoCellAnchor editAs="absolute">
    <xdr:from>
      <xdr:col>0</xdr:col>
      <xdr:colOff>1157040</xdr:colOff>
      <xdr:row>52</xdr:row>
      <xdr:rowOff>173880</xdr:rowOff>
    </xdr:from>
    <xdr:to>
      <xdr:col>4</xdr:col>
      <xdr:colOff>354600</xdr:colOff>
      <xdr:row>57</xdr:row>
      <xdr:rowOff>162000</xdr:rowOff>
    </xdr:to>
    <xdr:sp macro="" textlink="">
      <xdr:nvSpPr>
        <xdr:cNvPr id="3" name="CustomShape 1"/>
        <xdr:cNvSpPr/>
      </xdr:nvSpPr>
      <xdr:spPr>
        <a:xfrm>
          <a:off x="1157040" y="10194120"/>
          <a:ext cx="8224560" cy="902520"/>
        </a:xfrm>
        <a:prstGeom prst="rect">
          <a:avLst/>
        </a:prstGeom>
        <a:solidFill>
          <a:srgbClr val="EEECE1"/>
        </a:solid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600" b="0" strike="noStrike" spc="-1">
              <a:solidFill>
                <a:srgbClr val="000000"/>
              </a:solidFill>
              <a:uFill>
                <a:solidFill>
                  <a:srgbClr val="FFFFFF"/>
                </a:solidFill>
              </a:uFill>
              <a:latin typeface="Calibri"/>
            </a:rPr>
            <a:t>Sources:</a:t>
          </a:r>
          <a:endParaRPr lang="en-US" sz="1600" b="0" strike="noStrike" spc="-1">
            <a:solidFill>
              <a:srgbClr val="000000"/>
            </a:solidFill>
            <a:uFill>
              <a:solidFill>
                <a:srgbClr val="FFFFFF"/>
              </a:solidFill>
            </a:uFill>
            <a:latin typeface="Times New Roman"/>
          </a:endParaRPr>
        </a:p>
        <a:p>
          <a:endParaRPr lang="en-US" sz="1600" b="0" strike="noStrike" spc="-1">
            <a:solidFill>
              <a:srgbClr val="000000"/>
            </a:solidFill>
            <a:uFill>
              <a:solidFill>
                <a:srgbClr val="FFFFFF"/>
              </a:solidFill>
            </a:uFill>
            <a:latin typeface="Times New Roman"/>
          </a:endParaRPr>
        </a:p>
        <a:p>
          <a:r>
            <a:rPr lang="en-US" sz="1600" b="0" strike="noStrike" spc="-1">
              <a:solidFill>
                <a:srgbClr val="000000"/>
              </a:solidFill>
              <a:uFill>
                <a:solidFill>
                  <a:srgbClr val="FFFFFF"/>
                </a:solidFill>
              </a:uFill>
              <a:latin typeface="Calibri"/>
            </a:rPr>
            <a:t>Results from CIHI (2013) National Health Expenditure Trends, 1975 to 2013, </a:t>
          </a:r>
          <a:endParaRPr lang="en-US" sz="1600" b="0" strike="noStrike" spc="-1">
            <a:solidFill>
              <a:srgbClr val="000000"/>
            </a:solidFill>
            <a:uFill>
              <a:solidFill>
                <a:srgbClr val="FFFFFF"/>
              </a:solidFill>
            </a:uFill>
            <a:latin typeface="Times New Roman"/>
          </a:endParaRPr>
        </a:p>
        <a:p>
          <a:r>
            <a:rPr lang="en-US" sz="1600" b="0" strike="noStrike" spc="-1">
              <a:solidFill>
                <a:srgbClr val="000000"/>
              </a:solidFill>
              <a:uFill>
                <a:solidFill>
                  <a:srgbClr val="FFFFFF"/>
                </a:solidFill>
              </a:uFill>
              <a:latin typeface="Calibri"/>
            </a:rPr>
            <a:t>Retrieved from https://secure.cihi.ca/estore/productFamily.htm?locale=en&amp;pf=PFC2400&amp;lang=en</a:t>
          </a:r>
          <a:endParaRPr lang="en-US" sz="1600" b="0" strike="noStrike" spc="-1">
            <a:solidFill>
              <a:srgbClr val="000000"/>
            </a:solidFill>
            <a:uFill>
              <a:solidFill>
                <a:srgbClr val="FFFFFF"/>
              </a:solidFill>
            </a:uFill>
            <a:latin typeface="Times New Roman"/>
          </a:endParaRPr>
        </a:p>
      </xdr:txBody>
    </xdr:sp>
    <xdr:clientData/>
  </xdr:twoCellAnchor>
  <xdr:twoCellAnchor editAs="oneCell">
    <xdr:from>
      <xdr:col>40</xdr:col>
      <xdr:colOff>280800</xdr:colOff>
      <xdr:row>79</xdr:row>
      <xdr:rowOff>372600</xdr:rowOff>
    </xdr:from>
    <xdr:to>
      <xdr:col>47</xdr:col>
      <xdr:colOff>191520</xdr:colOff>
      <xdr:row>96</xdr:row>
      <xdr:rowOff>6120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719280</xdr:colOff>
      <xdr:row>43</xdr:row>
      <xdr:rowOff>67320</xdr:rowOff>
    </xdr:from>
    <xdr:to>
      <xdr:col>6</xdr:col>
      <xdr:colOff>689040</xdr:colOff>
      <xdr:row>47</xdr:row>
      <xdr:rowOff>35280</xdr:rowOff>
    </xdr:to>
    <xdr:sp macro="" textlink="">
      <xdr:nvSpPr>
        <xdr:cNvPr id="3" name="CustomShape 1"/>
        <xdr:cNvSpPr/>
      </xdr:nvSpPr>
      <xdr:spPr>
        <a:xfrm>
          <a:off x="2665440" y="8456760"/>
          <a:ext cx="6215400" cy="699480"/>
        </a:xfrm>
        <a:prstGeom prst="rect">
          <a:avLst/>
        </a:prstGeom>
        <a:solidFill>
          <a:srgbClr val="EEECE1"/>
        </a:solid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200" b="0" strike="noStrike" spc="-1">
              <a:solidFill>
                <a:srgbClr val="000000"/>
              </a:solidFill>
              <a:uFill>
                <a:solidFill>
                  <a:srgbClr val="FFFFFF"/>
                </a:solidFill>
              </a:uFill>
              <a:latin typeface="Calibri"/>
            </a:rPr>
            <a:t>Sources: </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Calibri"/>
            </a:rPr>
            <a:t>Results from CIHI (2012) National Health Expenditure Trends, 1975 to 2012,</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Calibri"/>
            </a:rPr>
            <a:t>Retrieved from https://secure.cihi.ca/estore/productFamily.htm?locale=en&amp;pf=PFC2400&amp;lang=en</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1</xdr:col>
      <xdr:colOff>617400</xdr:colOff>
      <xdr:row>33</xdr:row>
      <xdr:rowOff>3600</xdr:rowOff>
    </xdr:from>
    <xdr:to>
      <xdr:col>12</xdr:col>
      <xdr:colOff>378000</xdr:colOff>
      <xdr:row>41</xdr:row>
      <xdr:rowOff>51480</xdr:rowOff>
    </xdr:to>
    <xdr:sp macro="" textlink="">
      <xdr:nvSpPr>
        <xdr:cNvPr id="4" name="CustomShape 1"/>
        <xdr:cNvSpPr/>
      </xdr:nvSpPr>
      <xdr:spPr>
        <a:xfrm>
          <a:off x="2563560" y="6564240"/>
          <a:ext cx="10559520" cy="1510920"/>
        </a:xfrm>
        <a:prstGeom prst="rect">
          <a:avLst/>
        </a:prstGeom>
        <a:solidFill>
          <a:srgbClr val="EEECE1"/>
        </a:solidFill>
        <a:ln>
          <a:noFill/>
        </a:ln>
      </xdr:spPr>
      <xdr:style>
        <a:lnRef idx="0">
          <a:scrgbClr r="0" g="0" b="0"/>
        </a:lnRef>
        <a:fillRef idx="0">
          <a:scrgbClr r="0" g="0" b="0"/>
        </a:fillRef>
        <a:effectRef idx="0">
          <a:scrgbClr r="0" g="0" b="0"/>
        </a:effectRef>
        <a:fontRef idx="minor"/>
      </xdr:style>
      <xdr:txBody>
        <a:bodyPr lIns="90000" tIns="45000" rIns="90000" bIns="45000"/>
        <a:lstStyle/>
        <a:p>
          <a:r>
            <a:rPr lang="en-US" sz="1200" b="0" strike="noStrike" spc="-1">
              <a:solidFill>
                <a:srgbClr val="000000"/>
              </a:solidFill>
              <a:uFill>
                <a:solidFill>
                  <a:srgbClr val="FFFFFF"/>
                </a:solidFill>
              </a:uFill>
              <a:latin typeface="Calibri"/>
            </a:rPr>
            <a:t>1) The definitions of the sources of funding here are all the same as in the NHEX (2013) trends document. They are also described in the NHEX (2012) methods section (Pg.  92).</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Calibri"/>
            </a:rPr>
            <a:t>The only differences cited by our contacts at CIHI between NHEX (2013) and NHEX (2012) are historical revisions in  the estimates on healthcare </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Calibri"/>
            </a:rPr>
            <a:t>spending in Quebec. They noted that " </a:t>
          </a:r>
          <a:r>
            <a:rPr lang="en-US" sz="1200" b="1" strike="noStrike" spc="-1">
              <a:solidFill>
                <a:srgbClr val="000000"/>
              </a:solidFill>
              <a:uFill>
                <a:solidFill>
                  <a:srgbClr val="FFFFFF"/>
                </a:solidFill>
              </a:uFill>
              <a:latin typeface="Calibri"/>
            </a:rPr>
            <a:t>In the data submitted to the NHEX in 2013, MSSS implemented refinement for historical data based on category reallocation and reclassification. This new data set will reflect and capture actual health spending in QC more accurately." </a:t>
          </a:r>
          <a:r>
            <a:rPr lang="en-US" sz="1200" b="0" strike="noStrike" spc="-1">
              <a:solidFill>
                <a:srgbClr val="000000"/>
              </a:solidFill>
              <a:uFill>
                <a:solidFill>
                  <a:srgbClr val="FFFFFF"/>
                </a:solidFill>
              </a:uFill>
              <a:latin typeface="Calibri"/>
            </a:rPr>
            <a:t>As for the nature of these revisions, we have not been provided with more information. Discrepencies  between NHEX 2013 and 2012 are reported  in tab (10) of this workbook.</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834840</xdr:colOff>
      <xdr:row>33</xdr:row>
      <xdr:rowOff>158760</xdr:rowOff>
    </xdr:from>
    <xdr:to>
      <xdr:col>10</xdr:col>
      <xdr:colOff>705600</xdr:colOff>
      <xdr:row>41</xdr:row>
      <xdr:rowOff>173520</xdr:rowOff>
    </xdr:to>
    <xdr:sp macro="" textlink="">
      <xdr:nvSpPr>
        <xdr:cNvPr id="5" name="CustomShape 1"/>
        <xdr:cNvSpPr/>
      </xdr:nvSpPr>
      <xdr:spPr>
        <a:xfrm>
          <a:off x="3027960" y="6468120"/>
          <a:ext cx="9814320" cy="1477800"/>
        </a:xfrm>
        <a:prstGeom prst="rect">
          <a:avLst/>
        </a:prstGeom>
        <a:solidFill>
          <a:srgbClr val="EEECE1"/>
        </a:solid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200" b="0" strike="noStrike" spc="-1">
              <a:solidFill>
                <a:srgbClr val="000000"/>
              </a:solidFill>
              <a:uFill>
                <a:solidFill>
                  <a:srgbClr val="FFFFFF"/>
                </a:solidFill>
              </a:uFill>
              <a:latin typeface="Calibri"/>
            </a:rPr>
            <a:t>1) These values are from the OECD (2013) System of Health Accounts database. These are drawn from CIHI's NHEX (2012) </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Calibri"/>
            </a:rPr>
            <a:t>database (tab 2) which is why they do not correspond to the most recent NHEX (2013) estimates. They also differ from the OECD </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Calibri"/>
            </a:rPr>
            <a:t>estimates in tab (4) because they include long-term in-patient hospital care starting in 1999.</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Calibri"/>
            </a:rPr>
            <a:t>2) Our contact from the SSQ Financial Group in Toronto has informed us that there is no diret funding of long-term care costs by disability insurance</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Calibri"/>
            </a:rPr>
            <a:t>3) Abigail Payne from the Public Economics Data Analysis Lab at McMaster University has informed us that charity expenditure data tends not to be </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000000"/>
              </a:solidFill>
              <a:uFill>
                <a:solidFill>
                  <a:srgbClr val="FFFFFF"/>
                </a:solidFill>
              </a:uFill>
              <a:latin typeface="Calibri"/>
            </a:rPr>
            <a:t>broken down into types of expenditures which makes it impossible to put a number on these values</a:t>
          </a:r>
          <a:endParaRPr lang="en-US" sz="1200" b="0" strike="noStrike" spc="-1">
            <a:solidFill>
              <a:srgbClr val="000000"/>
            </a:solidFill>
            <a:uFill>
              <a:solidFill>
                <a:srgbClr val="FFFFFF"/>
              </a:solidFill>
            </a:uFill>
            <a:latin typeface="Times New Roman"/>
          </a:endParaRPr>
        </a:p>
        <a:p>
          <a:pPr>
            <a:lnSpc>
              <a:spcPct val="100000"/>
            </a:lnSpc>
          </a:pPr>
          <a:r>
            <a:rPr lang="en-US" sz="1200" b="0" strike="noStrike" spc="-1">
              <a:solidFill>
                <a:srgbClr val="FF0000"/>
              </a:solidFill>
              <a:uFill>
                <a:solidFill>
                  <a:srgbClr val="FFFFFF"/>
                </a:solidFill>
              </a:uFill>
              <a:latin typeface="Calibri"/>
            </a:rPr>
            <a:t>4) ?</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1</xdr:col>
      <xdr:colOff>882720</xdr:colOff>
      <xdr:row>43</xdr:row>
      <xdr:rowOff>128160</xdr:rowOff>
    </xdr:from>
    <xdr:to>
      <xdr:col>2</xdr:col>
      <xdr:colOff>722160</xdr:colOff>
      <xdr:row>46</xdr:row>
      <xdr:rowOff>126720</xdr:rowOff>
    </xdr:to>
    <xdr:sp macro="" textlink="">
      <xdr:nvSpPr>
        <xdr:cNvPr id="6" name="CustomShape 1"/>
        <xdr:cNvSpPr/>
      </xdr:nvSpPr>
      <xdr:spPr>
        <a:xfrm>
          <a:off x="3075840" y="8266320"/>
          <a:ext cx="3712320" cy="547200"/>
        </a:xfrm>
        <a:prstGeom prst="rect">
          <a:avLst/>
        </a:prstGeom>
        <a:solidFill>
          <a:srgbClr val="EEECE1"/>
        </a:solid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200" b="0" strike="noStrike" spc="-1">
              <a:solidFill>
                <a:srgbClr val="000000"/>
              </a:solidFill>
              <a:uFill>
                <a:solidFill>
                  <a:srgbClr val="FFFFFF"/>
                </a:solidFill>
              </a:uFill>
              <a:latin typeface="Calibri"/>
            </a:rPr>
            <a:t>Sources:</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Calibri"/>
            </a:rPr>
            <a:t>OECD (2013) Data retrieved from: http://stats.oecd.org/#</a:t>
          </a:r>
          <a:endParaRPr lang="en-US" sz="1200" b="0" strike="noStrike" spc="-1">
            <a:solidFill>
              <a:srgbClr val="000000"/>
            </a:solidFill>
            <a:uFill>
              <a:solidFill>
                <a:srgbClr val="FFFFFF"/>
              </a:solidFill>
            </a:uFill>
            <a:latin typeface="Times New Roman"/>
          </a:endParaRPr>
        </a:p>
      </xdr:txBody>
    </xdr:sp>
    <xdr:clientData/>
  </xdr:twoCellAnchor>
  <xdr:twoCellAnchor>
    <xdr:from>
      <xdr:col>0</xdr:col>
      <xdr:colOff>0</xdr:colOff>
      <xdr:row>0</xdr:row>
      <xdr:rowOff>0</xdr:rowOff>
    </xdr:from>
    <xdr:to>
      <xdr:col>9</xdr:col>
      <xdr:colOff>381000</xdr:colOff>
      <xdr:row>67</xdr:row>
      <xdr:rowOff>25400</xdr:rowOff>
    </xdr:to>
    <xdr:sp macro="" textlink="">
      <xdr:nvSpPr>
        <xdr:cNvPr id="3080"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381000</xdr:colOff>
      <xdr:row>67</xdr:row>
      <xdr:rowOff>25400</xdr:rowOff>
    </xdr:to>
    <xdr:sp macro="" textlink="">
      <xdr:nvSpPr>
        <xdr:cNvPr id="3078"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381000</xdr:colOff>
      <xdr:row>67</xdr:row>
      <xdr:rowOff>25400</xdr:rowOff>
    </xdr:to>
    <xdr:sp macro="" textlink="">
      <xdr:nvSpPr>
        <xdr:cNvPr id="3076"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381000</xdr:colOff>
      <xdr:row>67</xdr:row>
      <xdr:rowOff>25400</xdr:rowOff>
    </xdr:to>
    <xdr:sp macro="" textlink="">
      <xdr:nvSpPr>
        <xdr:cNvPr id="3074"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1227960</xdr:colOff>
      <xdr:row>32</xdr:row>
      <xdr:rowOff>67320</xdr:rowOff>
    </xdr:from>
    <xdr:to>
      <xdr:col>1</xdr:col>
      <xdr:colOff>2632320</xdr:colOff>
      <xdr:row>35</xdr:row>
      <xdr:rowOff>28080</xdr:rowOff>
    </xdr:to>
    <xdr:sp macro="" textlink="">
      <xdr:nvSpPr>
        <xdr:cNvPr id="7" name="CustomShape 1"/>
        <xdr:cNvSpPr/>
      </xdr:nvSpPr>
      <xdr:spPr>
        <a:xfrm>
          <a:off x="1227960" y="6193800"/>
          <a:ext cx="3419640" cy="509400"/>
        </a:xfrm>
        <a:prstGeom prst="rect">
          <a:avLst/>
        </a:prstGeom>
        <a:solidFill>
          <a:srgbClr val="EEECE1"/>
        </a:solid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Calibri"/>
            </a:rPr>
            <a:t>Sources:</a:t>
          </a:r>
          <a:endParaRPr lang="en-US" sz="1100" b="0" strike="noStrike" spc="-1">
            <a:solidFill>
              <a:srgbClr val="000000"/>
            </a:solidFill>
            <a:uFill>
              <a:solidFill>
                <a:srgbClr val="FFFFFF"/>
              </a:solidFill>
            </a:uFill>
            <a:latin typeface="Times New Roman"/>
          </a:endParaRPr>
        </a:p>
        <a:p>
          <a:endParaRPr lang="en-US" sz="11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OECD (2013) Data retrieved from: http://stats.oecd.org/#</a:t>
          </a:r>
          <a:endParaRPr lang="en-US" sz="1100" b="0" strike="noStrike" spc="-1">
            <a:solidFill>
              <a:srgbClr val="000000"/>
            </a:solidFill>
            <a:uFill>
              <a:solidFill>
                <a:srgbClr val="FFFFFF"/>
              </a:solidFill>
            </a:uFill>
            <a:latin typeface="Times New Roman"/>
          </a:endParaRPr>
        </a:p>
      </xdr:txBody>
    </xdr:sp>
    <xdr:clientData/>
  </xdr:twoCellAnchor>
  <xdr:twoCellAnchor>
    <xdr:from>
      <xdr:col>0</xdr:col>
      <xdr:colOff>0</xdr:colOff>
      <xdr:row>0</xdr:row>
      <xdr:rowOff>0</xdr:rowOff>
    </xdr:from>
    <xdr:to>
      <xdr:col>10</xdr:col>
      <xdr:colOff>25400</xdr:colOff>
      <xdr:row>68</xdr:row>
      <xdr:rowOff>0</xdr:rowOff>
    </xdr:to>
    <xdr:sp macro="" textlink="">
      <xdr:nvSpPr>
        <xdr:cNvPr id="4102"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25400</xdr:colOff>
      <xdr:row>68</xdr:row>
      <xdr:rowOff>0</xdr:rowOff>
    </xdr:to>
    <xdr:sp macro="" textlink="">
      <xdr:nvSpPr>
        <xdr:cNvPr id="4100"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25400</xdr:colOff>
      <xdr:row>68</xdr:row>
      <xdr:rowOff>0</xdr:rowOff>
    </xdr:to>
    <xdr:sp macro="" textlink="">
      <xdr:nvSpPr>
        <xdr:cNvPr id="4098"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634320</xdr:colOff>
      <xdr:row>50</xdr:row>
      <xdr:rowOff>152280</xdr:rowOff>
    </xdr:from>
    <xdr:to>
      <xdr:col>15</xdr:col>
      <xdr:colOff>12960</xdr:colOff>
      <xdr:row>58</xdr:row>
      <xdr:rowOff>176400</xdr:rowOff>
    </xdr:to>
    <xdr:sp macro="" textlink="">
      <xdr:nvSpPr>
        <xdr:cNvPr id="8" name="CustomShape 1"/>
        <xdr:cNvSpPr/>
      </xdr:nvSpPr>
      <xdr:spPr>
        <a:xfrm>
          <a:off x="6362640" y="9296280"/>
          <a:ext cx="8484480" cy="1487160"/>
        </a:xfrm>
        <a:prstGeom prst="rect">
          <a:avLst/>
        </a:prstGeom>
        <a:solidFill>
          <a:srgbClr val="D9D9D9"/>
        </a:solid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Calibri"/>
            </a:rPr>
            <a:t>Sources:</a:t>
          </a:r>
          <a:endParaRPr lang="en-US" sz="1100" b="0" strike="noStrike" spc="-1">
            <a:solidFill>
              <a:srgbClr val="000000"/>
            </a:solidFill>
            <a:uFill>
              <a:solidFill>
                <a:srgbClr val="FFFFFF"/>
              </a:solidFill>
            </a:uFill>
            <a:latin typeface="Times New Roman"/>
          </a:endParaRPr>
        </a:p>
        <a:p>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OECD (2013) Data retrieved from: http://stats.oecd.org/#</a:t>
          </a:r>
          <a:endParaRPr lang="en-US" sz="1100" b="0" strike="noStrike" spc="-1">
            <a:solidFill>
              <a:srgbClr val="000000"/>
            </a:solidFill>
            <a:uFill>
              <a:solidFill>
                <a:srgbClr val="FFFFFF"/>
              </a:solidFill>
            </a:uFill>
            <a:latin typeface="Times New Roman"/>
          </a:endParaRPr>
        </a:p>
        <a:p>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OECD lists its sources for long-term home care as</a:t>
          </a:r>
          <a:endParaRPr lang="en-US" sz="11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Calibri"/>
            </a:rPr>
            <a:t>Source: Federal and provincial/territorial public accounts and special tabulations from the provincial/territorial Workers’ Compensation Boards.</a:t>
          </a:r>
          <a:endParaRPr lang="en-US" sz="11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Calibri"/>
            </a:rPr>
            <a:t> Only nursing care is included for most provinces. However, separate estimates of nursing care and home support are not available in Manitoba,</a:t>
          </a:r>
          <a:endParaRPr lang="en-US" sz="11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Calibri"/>
            </a:rPr>
            <a:t> Alberta, British Columbia, the Northwest territories and Nunavut and therefore home support is also included for those provinces/territories.</a:t>
          </a:r>
          <a:endParaRPr lang="en-US" sz="11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Calibri"/>
            </a:rPr>
            <a:t> The Canadian category “home support” does not distinguish between ADL and IADL.</a:t>
          </a:r>
          <a:endParaRPr lang="en-US" sz="1100" b="0" strike="noStrike" spc="-1">
            <a:solidFill>
              <a:srgbClr val="000000"/>
            </a:solidFill>
            <a:uFill>
              <a:solidFill>
                <a:srgbClr val="FFFFFF"/>
              </a:solidFill>
            </a:uFill>
            <a:latin typeface="Times New Roman"/>
          </a:endParaRPr>
        </a:p>
        <a:p>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dr:col>3</xdr:col>
      <xdr:colOff>619560</xdr:colOff>
      <xdr:row>30</xdr:row>
      <xdr:rowOff>49680</xdr:rowOff>
    </xdr:from>
    <xdr:to>
      <xdr:col>19</xdr:col>
      <xdr:colOff>271080</xdr:colOff>
      <xdr:row>44</xdr:row>
      <xdr:rowOff>93960</xdr:rowOff>
    </xdr:to>
    <xdr:sp macro="" textlink="">
      <xdr:nvSpPr>
        <xdr:cNvPr id="9" name="CustomShape 1"/>
        <xdr:cNvSpPr/>
      </xdr:nvSpPr>
      <xdr:spPr>
        <a:xfrm>
          <a:off x="6347880" y="5536080"/>
          <a:ext cx="11792520" cy="2604600"/>
        </a:xfrm>
        <a:prstGeom prst="rect">
          <a:avLst/>
        </a:prstGeom>
        <a:solidFill>
          <a:srgbClr val="D9D9D9"/>
        </a:solid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Calibri"/>
            </a:rPr>
            <a:t>1) OECD uses the following definitions of long-term home care:</a:t>
          </a:r>
          <a:endParaRPr lang="en-US" sz="11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Calibri"/>
            </a:rPr>
            <a:t>Expenditure on home health care (total, public, private)</a:t>
          </a:r>
          <a:endParaRPr lang="en-US" sz="1100" b="0" strike="noStrike" spc="-1">
            <a:solidFill>
              <a:srgbClr val="000000"/>
            </a:solidFill>
            <a:uFill>
              <a:solidFill>
                <a:srgbClr val="FFFFFF"/>
              </a:solidFill>
            </a:uFill>
            <a:latin typeface="Times New Roman"/>
          </a:endParaRPr>
        </a:p>
        <a:p>
          <a:r>
            <a:rPr lang="en-US" sz="1100" b="0" i="1" strike="noStrike" spc="-1">
              <a:solidFill>
                <a:srgbClr val="000000"/>
              </a:solidFill>
              <a:uFill>
                <a:solidFill>
                  <a:srgbClr val="FFFFFF"/>
                </a:solidFill>
              </a:uFill>
              <a:latin typeface="Calibri"/>
            </a:rPr>
            <a:t>Total:</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The data represents expenditure on care rendered to patients in their homes by physicians, nurses and other health practitioners. Includes only public expenditure,</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except for the private sector share of home care provided by hospitals after 1998. Until 1998, when home care is provided by a hospital, the cost is included under the category "Hospitals", and not here.</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a:t>
          </a:r>
          <a:endParaRPr lang="en-US" sz="1100" b="0" strike="noStrike" spc="-1">
            <a:solidFill>
              <a:srgbClr val="000000"/>
            </a:solidFill>
            <a:uFill>
              <a:solidFill>
                <a:srgbClr val="FFFFFF"/>
              </a:solidFill>
            </a:uFill>
            <a:latin typeface="Times New Roman"/>
          </a:endParaRPr>
        </a:p>
        <a:p>
          <a:r>
            <a:rPr lang="en-US" sz="1100" b="0" i="1" strike="noStrike" spc="-1">
              <a:solidFill>
                <a:srgbClr val="000000"/>
              </a:solidFill>
              <a:uFill>
                <a:solidFill>
                  <a:srgbClr val="FFFFFF"/>
                </a:solidFill>
              </a:uFill>
              <a:latin typeface="Calibri"/>
            </a:rPr>
            <a:t>Public:</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The data represents expenditure by the federal and provincial governments, and workers’ compensation boards.</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Includes payments made by governments to the Victoria Order of Nurses. Until 1998, when home care is provided by a hospital, the cost is included under the category "Hospitals", and not here. Until 1998,</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excludes fee-for-service payments made by provincial medical care insurance plans for home care provided by private practice physicians.</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a:t>
          </a:r>
          <a:endParaRPr lang="en-US" sz="1100" b="0" strike="noStrike" spc="-1">
            <a:solidFill>
              <a:srgbClr val="000000"/>
            </a:solidFill>
            <a:uFill>
              <a:solidFill>
                <a:srgbClr val="FFFFFF"/>
              </a:solidFill>
            </a:uFill>
            <a:latin typeface="Times New Roman"/>
          </a:endParaRPr>
        </a:p>
        <a:p>
          <a:r>
            <a:rPr lang="en-US" sz="1100" b="0" i="1" strike="noStrike" spc="-1">
              <a:solidFill>
                <a:srgbClr val="000000"/>
              </a:solidFill>
              <a:uFill>
                <a:solidFill>
                  <a:srgbClr val="FFFFFF"/>
                </a:solidFill>
              </a:uFill>
              <a:latin typeface="Calibri"/>
            </a:rPr>
            <a:t>Private:</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Expenditure for home care not provided by a hospital is not included here as it is not identified separately from other health service expenditures in reports from private insurers and in the Survey of</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Household Spending conducted by Statistics Canada. Private expenditure for home care is, however, captured under the aggregate category Expenditure on Medical Services.</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Break in series in 1999. Since 1999, includes expenditure on home care provided by hospitals in all provinces and fee-for-service payments made by provincial medical care insurance plans in Nova Scotia,</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Quebec and British Columbia for home care provided by private practice physicians.</a:t>
          </a:r>
          <a:endParaRPr lang="en-US" sz="1100" b="0" strike="noStrike" spc="-1">
            <a:solidFill>
              <a:srgbClr val="000000"/>
            </a:solidFill>
            <a:uFill>
              <a:solidFill>
                <a:srgbClr val="FFFFFF"/>
              </a:solidFill>
            </a:uFill>
            <a:latin typeface="Times New Roman"/>
          </a:endParaRPr>
        </a:p>
        <a:p>
          <a:endParaRPr lang="en-US" sz="1100" b="0" strike="noStrike" spc="-1">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390240</xdr:colOff>
      <xdr:row>40</xdr:row>
      <xdr:rowOff>124200</xdr:rowOff>
    </xdr:from>
    <xdr:to>
      <xdr:col>5</xdr:col>
      <xdr:colOff>712440</xdr:colOff>
      <xdr:row>42</xdr:row>
      <xdr:rowOff>128160</xdr:rowOff>
    </xdr:to>
    <xdr:sp macro="" textlink="">
      <xdr:nvSpPr>
        <xdr:cNvPr id="10" name="CustomShape 1"/>
        <xdr:cNvSpPr/>
      </xdr:nvSpPr>
      <xdr:spPr>
        <a:xfrm>
          <a:off x="2247480" y="7743960"/>
          <a:ext cx="6249240" cy="369720"/>
        </a:xfrm>
        <a:prstGeom prst="rect">
          <a:avLst/>
        </a:prstGeom>
        <a:solidFill>
          <a:srgbClr val="D9D9D9"/>
        </a:solid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Calibri"/>
            </a:rPr>
            <a:t>1) Methodology for the data and sources in this table are denoted in section III, page 3 of CIHI (2007)</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Detailed information about the sources of data are located in Appendix A2 (pg. 22) of this same document. </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dr:col>1</xdr:col>
      <xdr:colOff>352440</xdr:colOff>
      <xdr:row>43</xdr:row>
      <xdr:rowOff>173880</xdr:rowOff>
    </xdr:from>
    <xdr:to>
      <xdr:col>5</xdr:col>
      <xdr:colOff>784440</xdr:colOff>
      <xdr:row>47</xdr:row>
      <xdr:rowOff>91440</xdr:rowOff>
    </xdr:to>
    <xdr:sp macro="" textlink="">
      <xdr:nvSpPr>
        <xdr:cNvPr id="11" name="CustomShape 1"/>
        <xdr:cNvSpPr/>
      </xdr:nvSpPr>
      <xdr:spPr>
        <a:xfrm>
          <a:off x="2209680" y="8342280"/>
          <a:ext cx="6359040" cy="649080"/>
        </a:xfrm>
        <a:prstGeom prst="rect">
          <a:avLst/>
        </a:prstGeom>
        <a:solidFill>
          <a:srgbClr val="D9D9D9"/>
        </a:solid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Calibri"/>
            </a:rPr>
            <a:t>Sources:</a:t>
          </a:r>
          <a:endParaRPr lang="en-US" sz="1100" b="0" strike="noStrike" spc="-1">
            <a:solidFill>
              <a:srgbClr val="000000"/>
            </a:solidFill>
            <a:uFill>
              <a:solidFill>
                <a:srgbClr val="FFFFFF"/>
              </a:solidFill>
            </a:uFill>
            <a:latin typeface="Times New Roman"/>
          </a:endParaRPr>
        </a:p>
        <a:p>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Results from CIHI (2007) Public-Sector Expenditures and Utilization of Home Care Services in Canada: </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Exploring the Data, Retreived from https://secure.cihi.ca/free_products/trends_home_care_mar_2007_e.pdf</a:t>
          </a:r>
          <a:endParaRPr lang="en-US" sz="1100" b="0" strike="noStrike" spc="-1">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376920</xdr:colOff>
      <xdr:row>21</xdr:row>
      <xdr:rowOff>90000</xdr:rowOff>
    </xdr:from>
    <xdr:to>
      <xdr:col>2</xdr:col>
      <xdr:colOff>656280</xdr:colOff>
      <xdr:row>25</xdr:row>
      <xdr:rowOff>7560</xdr:rowOff>
    </xdr:to>
    <xdr:sp macro="" textlink="">
      <xdr:nvSpPr>
        <xdr:cNvPr id="12" name="CustomShape 1"/>
        <xdr:cNvSpPr/>
      </xdr:nvSpPr>
      <xdr:spPr>
        <a:xfrm>
          <a:off x="376920" y="3930480"/>
          <a:ext cx="4744440" cy="649080"/>
        </a:xfrm>
        <a:prstGeom prst="rect">
          <a:avLst/>
        </a:prstGeom>
        <a:solidFill>
          <a:srgbClr val="EEECE1"/>
        </a:solid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Calibri"/>
            </a:rPr>
            <a:t>All values in table obtained from multiplying the values for total resident-days </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in residential care facilities (from the Residential Care Facilities Survey (CANSIM))</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by the estimated expenditures per resident-day (also from the Residential</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Care Facilities survey (CANSIM)</a:t>
          </a:r>
          <a:endParaRPr lang="en-US" sz="1100" b="0" strike="noStrike" spc="-1">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646560</xdr:colOff>
      <xdr:row>96</xdr:row>
      <xdr:rowOff>60914</xdr:rowOff>
    </xdr:from>
    <xdr:to>
      <xdr:col>11</xdr:col>
      <xdr:colOff>669920</xdr:colOff>
      <xdr:row>122</xdr:row>
      <xdr:rowOff>109154</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35</xdr:col>
      <xdr:colOff>335880</xdr:colOff>
      <xdr:row>69</xdr:row>
      <xdr:rowOff>136514</xdr:rowOff>
    </xdr:from>
    <xdr:to>
      <xdr:col>42</xdr:col>
      <xdr:colOff>401040</xdr:colOff>
      <xdr:row>98</xdr:row>
      <xdr:rowOff>124994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46</xdr:col>
      <xdr:colOff>218160</xdr:colOff>
      <xdr:row>23</xdr:row>
      <xdr:rowOff>99000</xdr:rowOff>
    </xdr:from>
    <xdr:to>
      <xdr:col>53</xdr:col>
      <xdr:colOff>288000</xdr:colOff>
      <xdr:row>47</xdr:row>
      <xdr:rowOff>95760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5"/>
  <sheetViews>
    <sheetView topLeftCell="AB62" workbookViewId="0">
      <selection activeCell="AL68" sqref="AL68"/>
    </sheetView>
  </sheetViews>
  <sheetFormatPr baseColWidth="10" defaultColWidth="8.83203125" defaultRowHeight="15" x14ac:dyDescent="0.2"/>
  <cols>
    <col min="1" max="1" width="35.5" customWidth="1"/>
    <col min="2" max="2" width="58.6640625" customWidth="1"/>
    <col min="3" max="3" width="10.83203125" customWidth="1"/>
    <col min="4" max="4" width="23" customWidth="1"/>
    <col min="5" max="17" width="17.5" customWidth="1"/>
    <col min="18" max="18" width="14.1640625" customWidth="1"/>
    <col min="19" max="21" width="17.5" customWidth="1"/>
    <col min="22" max="22" width="16.1640625" customWidth="1"/>
    <col min="23" max="29" width="17.5" customWidth="1"/>
    <col min="30" max="30" width="11.6640625" customWidth="1"/>
    <col min="31" max="31" width="12.6640625" customWidth="1"/>
    <col min="32" max="36" width="14.5" customWidth="1"/>
    <col min="37" max="39" width="14.1640625" customWidth="1"/>
    <col min="40" max="42" width="14.5" customWidth="1"/>
    <col min="43" max="1025" width="10.83203125" customWidth="1"/>
  </cols>
  <sheetData>
    <row r="1" spans="1:42" ht="14.5" customHeight="1" x14ac:dyDescent="0.2">
      <c r="A1" s="12" t="s">
        <v>0</v>
      </c>
      <c r="B1" s="12"/>
      <c r="C1" s="11" t="s">
        <v>1</v>
      </c>
      <c r="D1" s="11"/>
      <c r="E1" s="11"/>
      <c r="F1" s="11"/>
      <c r="G1" s="11"/>
      <c r="H1" s="11"/>
      <c r="I1" s="11"/>
      <c r="J1" s="11"/>
      <c r="K1" s="11"/>
      <c r="L1" s="11"/>
      <c r="M1" s="11"/>
      <c r="N1" s="11"/>
      <c r="O1" s="11"/>
      <c r="P1" s="11"/>
      <c r="Q1" s="11"/>
      <c r="R1" s="11"/>
      <c r="S1" s="11"/>
      <c r="T1" s="11"/>
      <c r="U1" s="11"/>
      <c r="V1" s="11"/>
      <c r="W1" s="11"/>
      <c r="X1" s="11"/>
      <c r="Y1" s="11"/>
      <c r="Z1" s="11"/>
      <c r="AA1" s="11"/>
      <c r="AB1" s="11"/>
    </row>
    <row r="2" spans="1:42" ht="33" customHeight="1" x14ac:dyDescent="0.2">
      <c r="A2" s="12"/>
      <c r="B2" s="12"/>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42" ht="14.5" customHeight="1" x14ac:dyDescent="0.2">
      <c r="A3" s="12"/>
      <c r="B3" s="12"/>
      <c r="C3" s="13" t="s">
        <v>2</v>
      </c>
      <c r="D3" s="14">
        <v>1975</v>
      </c>
      <c r="E3" s="14">
        <f t="shared" ref="E3:AP3" si="0">D3+1</f>
        <v>1976</v>
      </c>
      <c r="F3" s="14">
        <f t="shared" si="0"/>
        <v>1977</v>
      </c>
      <c r="G3" s="14">
        <f t="shared" si="0"/>
        <v>1978</v>
      </c>
      <c r="H3" s="14">
        <f t="shared" si="0"/>
        <v>1979</v>
      </c>
      <c r="I3" s="14">
        <f t="shared" si="0"/>
        <v>1980</v>
      </c>
      <c r="J3" s="14">
        <f t="shared" si="0"/>
        <v>1981</v>
      </c>
      <c r="K3" s="14">
        <f t="shared" si="0"/>
        <v>1982</v>
      </c>
      <c r="L3" s="14">
        <f t="shared" si="0"/>
        <v>1983</v>
      </c>
      <c r="M3" s="14">
        <f t="shared" si="0"/>
        <v>1984</v>
      </c>
      <c r="N3" s="14">
        <f t="shared" si="0"/>
        <v>1985</v>
      </c>
      <c r="O3" s="14">
        <f t="shared" si="0"/>
        <v>1986</v>
      </c>
      <c r="P3" s="14">
        <f t="shared" si="0"/>
        <v>1987</v>
      </c>
      <c r="Q3" s="14">
        <f t="shared" si="0"/>
        <v>1988</v>
      </c>
      <c r="R3" s="14">
        <f t="shared" si="0"/>
        <v>1989</v>
      </c>
      <c r="S3" s="14">
        <f t="shared" si="0"/>
        <v>1990</v>
      </c>
      <c r="T3" s="14">
        <f t="shared" si="0"/>
        <v>1991</v>
      </c>
      <c r="U3" s="14">
        <f t="shared" si="0"/>
        <v>1992</v>
      </c>
      <c r="V3" s="14">
        <f t="shared" si="0"/>
        <v>1993</v>
      </c>
      <c r="W3" s="14">
        <f t="shared" si="0"/>
        <v>1994</v>
      </c>
      <c r="X3" s="14">
        <f t="shared" si="0"/>
        <v>1995</v>
      </c>
      <c r="Y3" s="14">
        <f t="shared" si="0"/>
        <v>1996</v>
      </c>
      <c r="Z3" s="14">
        <f t="shared" si="0"/>
        <v>1997</v>
      </c>
      <c r="AA3" s="14">
        <f t="shared" si="0"/>
        <v>1998</v>
      </c>
      <c r="AB3" s="14">
        <f t="shared" si="0"/>
        <v>1999</v>
      </c>
      <c r="AC3" s="14">
        <f t="shared" si="0"/>
        <v>2000</v>
      </c>
      <c r="AD3" s="14">
        <f t="shared" si="0"/>
        <v>2001</v>
      </c>
      <c r="AE3" s="14">
        <f t="shared" si="0"/>
        <v>2002</v>
      </c>
      <c r="AF3" s="14">
        <f t="shared" si="0"/>
        <v>2003</v>
      </c>
      <c r="AG3" s="14">
        <f t="shared" si="0"/>
        <v>2004</v>
      </c>
      <c r="AH3" s="14">
        <f t="shared" si="0"/>
        <v>2005</v>
      </c>
      <c r="AI3" s="14">
        <f t="shared" si="0"/>
        <v>2006</v>
      </c>
      <c r="AJ3" s="14">
        <f t="shared" si="0"/>
        <v>2007</v>
      </c>
      <c r="AK3" s="14">
        <f t="shared" si="0"/>
        <v>2008</v>
      </c>
      <c r="AL3" s="14">
        <f t="shared" si="0"/>
        <v>2009</v>
      </c>
      <c r="AM3" s="14">
        <f t="shared" si="0"/>
        <v>2010</v>
      </c>
      <c r="AN3" s="14">
        <f t="shared" si="0"/>
        <v>2011</v>
      </c>
      <c r="AO3" s="14">
        <f t="shared" si="0"/>
        <v>2012</v>
      </c>
      <c r="AP3" s="14">
        <f t="shared" si="0"/>
        <v>2013</v>
      </c>
    </row>
    <row r="4" spans="1:42" ht="14.5" customHeight="1" x14ac:dyDescent="0.2">
      <c r="A4" s="14" t="s">
        <v>3</v>
      </c>
      <c r="B4" t="s">
        <v>4</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row>
    <row r="5" spans="1:42" ht="16.25" customHeight="1" x14ac:dyDescent="0.2">
      <c r="A5" s="10" t="s">
        <v>5</v>
      </c>
      <c r="B5" s="16" t="s">
        <v>6</v>
      </c>
      <c r="C5" s="17"/>
      <c r="D5" s="18">
        <v>0.16425000000000001</v>
      </c>
      <c r="E5" s="18">
        <v>0.78174999999999994</v>
      </c>
      <c r="F5" s="18">
        <v>0.80574999999999997</v>
      </c>
      <c r="G5" s="18">
        <v>0.49249999999999999</v>
      </c>
      <c r="H5" s="18">
        <v>0.77424999999999999</v>
      </c>
      <c r="I5" s="18">
        <v>1.21025</v>
      </c>
      <c r="J5" s="18">
        <v>1.5489999999999999</v>
      </c>
      <c r="K5" s="18">
        <v>3.5815000000000001</v>
      </c>
      <c r="L5" s="18">
        <v>6.11625</v>
      </c>
      <c r="M5" s="18">
        <v>9.3119999999999994</v>
      </c>
      <c r="N5" s="18">
        <v>13.462</v>
      </c>
      <c r="O5" s="18">
        <v>19.902989686984299</v>
      </c>
      <c r="P5" s="18">
        <v>33.976405040571599</v>
      </c>
      <c r="Q5" s="18">
        <v>56.433989141306299</v>
      </c>
      <c r="R5" s="18">
        <v>68.114074084811307</v>
      </c>
      <c r="S5" s="18">
        <v>79.614221701716303</v>
      </c>
      <c r="T5" s="18">
        <v>87.178490991884303</v>
      </c>
      <c r="U5" s="18">
        <v>93.218376030272097</v>
      </c>
      <c r="V5" s="18">
        <v>97.9091969074736</v>
      </c>
      <c r="W5" s="18">
        <v>101.56959955590099</v>
      </c>
      <c r="X5" s="18">
        <v>99.226239216983004</v>
      </c>
      <c r="Y5" s="18">
        <v>94.303787686030304</v>
      </c>
      <c r="Z5" s="18">
        <v>91.497953716816895</v>
      </c>
      <c r="AA5" s="18">
        <v>84.035104667141894</v>
      </c>
      <c r="AB5" s="18">
        <v>89.102091846856993</v>
      </c>
      <c r="AC5" s="18">
        <v>85.852900461315599</v>
      </c>
      <c r="AD5" s="18">
        <v>95.044237612092601</v>
      </c>
      <c r="AE5" s="18">
        <v>95.536432202534002</v>
      </c>
      <c r="AF5" s="18">
        <v>94.216511039237602</v>
      </c>
      <c r="AG5" s="18">
        <v>94.104479478727299</v>
      </c>
      <c r="AH5" s="18">
        <v>101.662380656171</v>
      </c>
      <c r="AI5" s="18">
        <v>105.157762347701</v>
      </c>
      <c r="AJ5" s="18">
        <v>109.23232580771899</v>
      </c>
      <c r="AK5" s="18">
        <v>111.794922477496</v>
      </c>
      <c r="AL5" s="18">
        <v>115.26898011802599</v>
      </c>
      <c r="AM5" s="18">
        <v>118.277445230422</v>
      </c>
      <c r="AN5" s="18">
        <v>121.14170354784</v>
      </c>
      <c r="AO5" s="18">
        <v>124.87253486996499</v>
      </c>
      <c r="AP5" s="18">
        <v>129.01041104147299</v>
      </c>
    </row>
    <row r="6" spans="1:42" ht="16.25" customHeight="1" x14ac:dyDescent="0.2">
      <c r="A6" s="10"/>
      <c r="B6" s="16" t="s">
        <v>7</v>
      </c>
      <c r="C6" s="17"/>
      <c r="D6" s="18">
        <v>796.34605727888095</v>
      </c>
      <c r="E6" s="18">
        <v>998.16737112820499</v>
      </c>
      <c r="F6" s="18">
        <v>1174.2148523235001</v>
      </c>
      <c r="G6" s="18">
        <v>1366.8625414933699</v>
      </c>
      <c r="H6" s="18">
        <v>1580.4276293289699</v>
      </c>
      <c r="I6" s="18">
        <v>1820.2017978742001</v>
      </c>
      <c r="J6" s="18">
        <v>2144.96445447413</v>
      </c>
      <c r="K6" s="18">
        <v>2527.5994502201802</v>
      </c>
      <c r="L6" s="18">
        <v>2788.0643204729699</v>
      </c>
      <c r="M6" s="18">
        <v>2913.7131063064799</v>
      </c>
      <c r="N6" s="18">
        <v>3052.7442518508901</v>
      </c>
      <c r="O6" s="18">
        <v>2962.2561538263499</v>
      </c>
      <c r="P6" s="18">
        <v>3097.7632690545101</v>
      </c>
      <c r="Q6" s="18">
        <v>3411.3872825838798</v>
      </c>
      <c r="R6" s="18">
        <v>3759.8617066613701</v>
      </c>
      <c r="S6" s="18">
        <v>5020.2419624019103</v>
      </c>
      <c r="T6" s="18">
        <v>5780.49682953106</v>
      </c>
      <c r="U6" s="18">
        <v>6159.9114253423404</v>
      </c>
      <c r="V6" s="18">
        <v>6091.7043564186297</v>
      </c>
      <c r="W6" s="18">
        <v>6164.1102136035997</v>
      </c>
      <c r="X6" s="18">
        <v>6398.2680321645003</v>
      </c>
      <c r="Y6" s="18">
        <v>6496.4584238749803</v>
      </c>
      <c r="Z6" s="18">
        <v>6741.9180587778101</v>
      </c>
      <c r="AA6" s="18">
        <v>7087.5286218221199</v>
      </c>
      <c r="AB6" s="18">
        <v>7489.24023718436</v>
      </c>
      <c r="AC6" s="18">
        <v>8084.47504839055</v>
      </c>
      <c r="AD6" s="18">
        <v>8688.6760503733494</v>
      </c>
      <c r="AE6" s="18">
        <v>9204.2148611829398</v>
      </c>
      <c r="AF6" s="18">
        <v>9740.2918637166094</v>
      </c>
      <c r="AG6" s="18">
        <v>10529.912072110399</v>
      </c>
      <c r="AH6" s="18">
        <v>10958.052571149899</v>
      </c>
      <c r="AI6" s="18">
        <v>11483.426423368301</v>
      </c>
      <c r="AJ6" s="18">
        <v>12077.4284958592</v>
      </c>
      <c r="AK6" s="18">
        <v>12685.8191069862</v>
      </c>
      <c r="AL6" s="18">
        <v>13543.348050577701</v>
      </c>
      <c r="AM6" s="18">
        <v>14260.7980454028</v>
      </c>
      <c r="AN6" s="18">
        <v>14569.769446167</v>
      </c>
      <c r="AO6" s="18">
        <v>15011.5039746731</v>
      </c>
      <c r="AP6" s="18">
        <v>15342.4870010006</v>
      </c>
    </row>
    <row r="7" spans="1:42" ht="16.25" customHeight="1" x14ac:dyDescent="0.2">
      <c r="A7" s="10"/>
      <c r="B7" s="16" t="s">
        <v>8</v>
      </c>
      <c r="C7" s="17"/>
      <c r="D7" s="19">
        <v>0</v>
      </c>
      <c r="E7" s="19">
        <v>0</v>
      </c>
      <c r="F7" s="19">
        <v>0</v>
      </c>
      <c r="G7" s="19">
        <v>0</v>
      </c>
      <c r="H7" s="19">
        <v>0</v>
      </c>
      <c r="I7" s="19">
        <v>0</v>
      </c>
      <c r="J7" s="19">
        <v>0</v>
      </c>
      <c r="K7" s="19">
        <v>0</v>
      </c>
      <c r="L7" s="19">
        <v>0</v>
      </c>
      <c r="M7" s="19">
        <v>0</v>
      </c>
      <c r="N7" s="19">
        <v>0</v>
      </c>
      <c r="O7" s="19">
        <v>0</v>
      </c>
      <c r="P7" s="19">
        <v>0</v>
      </c>
      <c r="Q7" s="19">
        <v>0</v>
      </c>
      <c r="R7" s="19">
        <v>0</v>
      </c>
      <c r="S7" s="19">
        <v>0</v>
      </c>
      <c r="T7" s="19">
        <v>0</v>
      </c>
      <c r="U7" s="19">
        <v>0</v>
      </c>
      <c r="V7" s="19">
        <v>0</v>
      </c>
      <c r="W7" s="19">
        <v>0</v>
      </c>
      <c r="X7" s="19">
        <v>0</v>
      </c>
      <c r="Y7" s="19">
        <v>0</v>
      </c>
      <c r="Z7" s="19">
        <v>0</v>
      </c>
      <c r="AA7" s="19">
        <v>0</v>
      </c>
      <c r="AB7" s="19">
        <v>0</v>
      </c>
      <c r="AC7" s="19">
        <v>0</v>
      </c>
      <c r="AD7" s="19">
        <v>0</v>
      </c>
      <c r="AE7" s="19">
        <v>0</v>
      </c>
      <c r="AF7" s="19">
        <v>0</v>
      </c>
      <c r="AG7" s="19">
        <v>0</v>
      </c>
      <c r="AH7" s="19">
        <v>0</v>
      </c>
      <c r="AI7" s="19">
        <v>0</v>
      </c>
      <c r="AJ7" s="19">
        <v>0</v>
      </c>
      <c r="AK7" s="19">
        <v>0</v>
      </c>
      <c r="AL7" s="19">
        <v>0</v>
      </c>
      <c r="AM7" s="19">
        <v>0</v>
      </c>
      <c r="AN7" s="19">
        <v>0</v>
      </c>
      <c r="AO7" s="19">
        <v>0</v>
      </c>
      <c r="AP7" s="19">
        <v>0</v>
      </c>
    </row>
    <row r="8" spans="1:42" ht="16.25" customHeight="1" x14ac:dyDescent="0.2">
      <c r="A8" s="10"/>
      <c r="B8" s="16" t="s">
        <v>9</v>
      </c>
      <c r="C8" s="15"/>
      <c r="D8" s="18">
        <v>0.107</v>
      </c>
      <c r="E8" s="18">
        <v>0.13500000000000001</v>
      </c>
      <c r="F8" s="18">
        <v>0.14000000000000001</v>
      </c>
      <c r="G8" s="18">
        <v>0.154</v>
      </c>
      <c r="H8" s="18">
        <v>0.17199999999999999</v>
      </c>
      <c r="I8" s="18">
        <v>6.7000000000000004E-2</v>
      </c>
      <c r="J8" s="18">
        <v>0.14799999999999999</v>
      </c>
      <c r="K8" s="18">
        <v>0.183</v>
      </c>
      <c r="L8" s="18">
        <v>0.191</v>
      </c>
      <c r="M8" s="18">
        <v>0.23</v>
      </c>
      <c r="N8" s="18">
        <v>0.25</v>
      </c>
      <c r="O8" s="18">
        <v>0.27398699999999998</v>
      </c>
      <c r="P8" s="18">
        <v>0.34189637308343401</v>
      </c>
      <c r="Q8" s="18">
        <v>0.46985016309368799</v>
      </c>
      <c r="R8" s="18">
        <v>0.52987200272176205</v>
      </c>
      <c r="S8" s="18">
        <v>0.59249959566988697</v>
      </c>
      <c r="T8" s="18">
        <v>0.62752498054191097</v>
      </c>
      <c r="U8" s="18">
        <v>0.69099907075731304</v>
      </c>
      <c r="V8" s="18">
        <v>0.76554417919144002</v>
      </c>
      <c r="W8" s="18">
        <v>0.68500774061098402</v>
      </c>
      <c r="X8" s="18">
        <v>0.62080878110915805</v>
      </c>
      <c r="Y8" s="18">
        <v>0.49525092865967801</v>
      </c>
      <c r="Z8" s="18">
        <v>0.77553860169831901</v>
      </c>
      <c r="AA8" s="18">
        <v>0.90994157535079301</v>
      </c>
      <c r="AB8" s="18">
        <v>0.35245128999999997</v>
      </c>
      <c r="AC8" s="18">
        <v>0.60749807993655602</v>
      </c>
      <c r="AD8" s="18">
        <v>0.63311763748809702</v>
      </c>
      <c r="AE8" s="18">
        <v>8.4433933200000002</v>
      </c>
      <c r="AF8" s="18">
        <v>7.4534642499999997</v>
      </c>
      <c r="AG8" s="18">
        <v>5.22030846</v>
      </c>
      <c r="AH8" s="18">
        <v>4.8691077600000003</v>
      </c>
      <c r="AI8" s="18">
        <v>4.9378755099999996</v>
      </c>
      <c r="AJ8" s="18">
        <v>5.1573010447055196</v>
      </c>
      <c r="AK8" s="18">
        <v>10.3956302837209</v>
      </c>
      <c r="AL8" s="18">
        <v>12.5141305960127</v>
      </c>
      <c r="AM8" s="18">
        <v>28.53706013</v>
      </c>
      <c r="AN8" s="18">
        <v>26.28574132</v>
      </c>
      <c r="AO8" s="18">
        <v>25.87437761</v>
      </c>
      <c r="AP8" s="18">
        <v>26.438284282598499</v>
      </c>
    </row>
    <row r="9" spans="1:42" ht="16.25" customHeight="1" x14ac:dyDescent="0.2">
      <c r="A9" s="10"/>
      <c r="B9" s="16" t="s">
        <v>10</v>
      </c>
      <c r="C9" s="17"/>
      <c r="D9" s="18">
        <v>796.61730727888096</v>
      </c>
      <c r="E9" s="18">
        <v>999.08412112820497</v>
      </c>
      <c r="F9" s="18">
        <v>1175.1606023234999</v>
      </c>
      <c r="G9" s="18">
        <v>1367.50904149337</v>
      </c>
      <c r="H9" s="18">
        <v>1581.3738793289699</v>
      </c>
      <c r="I9" s="18">
        <v>1821.4790478742</v>
      </c>
      <c r="J9" s="18">
        <v>2146.6614544741301</v>
      </c>
      <c r="K9" s="18">
        <v>2531.36395022019</v>
      </c>
      <c r="L9" s="18">
        <v>2794.3715704729698</v>
      </c>
      <c r="M9" s="18">
        <v>2923.2551063064798</v>
      </c>
      <c r="N9" s="18">
        <v>3066.4562518508901</v>
      </c>
      <c r="O9" s="18">
        <v>2982.4331305133301</v>
      </c>
      <c r="P9" s="18">
        <v>3132.08157046817</v>
      </c>
      <c r="Q9" s="18">
        <v>3468.29112188828</v>
      </c>
      <c r="R9" s="18">
        <v>3828.5056527489101</v>
      </c>
      <c r="S9" s="18">
        <v>5100.4486836993001</v>
      </c>
      <c r="T9" s="18">
        <v>5868.3028455034901</v>
      </c>
      <c r="U9" s="18">
        <v>6253.82080044337</v>
      </c>
      <c r="V9" s="18">
        <v>6190.3790975052898</v>
      </c>
      <c r="W9" s="18">
        <v>6266.3648209001103</v>
      </c>
      <c r="X9" s="18">
        <v>6498.1150801625899</v>
      </c>
      <c r="Y9" s="18">
        <v>6591.2574624896697</v>
      </c>
      <c r="Z9" s="18">
        <v>6834.1915510963299</v>
      </c>
      <c r="AA9" s="18">
        <v>7172.4736680646101</v>
      </c>
      <c r="AB9" s="18">
        <v>7578.6947803212197</v>
      </c>
      <c r="AC9" s="18">
        <v>8170.9354469317996</v>
      </c>
      <c r="AD9" s="18">
        <v>8784.3534056229291</v>
      </c>
      <c r="AE9" s="18">
        <v>9308.1946867054703</v>
      </c>
      <c r="AF9" s="18">
        <v>9841.9618390058495</v>
      </c>
      <c r="AG9" s="18">
        <v>10629.236860049101</v>
      </c>
      <c r="AH9" s="18">
        <v>11064.584059566099</v>
      </c>
      <c r="AI9" s="18">
        <v>11593.522061226</v>
      </c>
      <c r="AJ9" s="18">
        <v>12191.8181227116</v>
      </c>
      <c r="AK9" s="18">
        <v>12808.0096597474</v>
      </c>
      <c r="AL9" s="18">
        <v>13671.1311612917</v>
      </c>
      <c r="AM9" s="18">
        <v>14407.6125507632</v>
      </c>
      <c r="AN9" s="18">
        <v>14717.196891034801</v>
      </c>
      <c r="AO9" s="18">
        <v>15162.250887153001</v>
      </c>
      <c r="AP9" s="18">
        <v>15497.935696324699</v>
      </c>
    </row>
    <row r="10" spans="1:42" ht="16.25" customHeight="1" x14ac:dyDescent="0.2">
      <c r="A10" s="10" t="s">
        <v>11</v>
      </c>
      <c r="B10" s="16" t="s">
        <v>12</v>
      </c>
      <c r="C10" s="17"/>
      <c r="D10" s="19">
        <v>0</v>
      </c>
      <c r="E10" s="19">
        <v>0</v>
      </c>
      <c r="F10" s="19">
        <v>0</v>
      </c>
      <c r="G10" s="19">
        <v>0</v>
      </c>
      <c r="H10" s="19">
        <v>0</v>
      </c>
      <c r="I10" s="19">
        <v>0</v>
      </c>
      <c r="J10" s="19">
        <v>0</v>
      </c>
      <c r="K10" s="19">
        <v>0</v>
      </c>
      <c r="L10" s="19">
        <v>0</v>
      </c>
      <c r="M10" s="19">
        <v>0</v>
      </c>
      <c r="N10" s="19">
        <v>0</v>
      </c>
      <c r="O10" s="19">
        <v>0</v>
      </c>
      <c r="P10" s="19">
        <v>0</v>
      </c>
      <c r="Q10" s="19">
        <v>0</v>
      </c>
      <c r="R10" s="19">
        <v>0</v>
      </c>
      <c r="S10" s="19">
        <v>0</v>
      </c>
      <c r="T10" s="19">
        <v>0</v>
      </c>
      <c r="U10" s="19">
        <v>0</v>
      </c>
      <c r="V10" s="19">
        <v>0</v>
      </c>
      <c r="W10" s="19">
        <v>0</v>
      </c>
      <c r="X10" s="19">
        <v>0</v>
      </c>
      <c r="Y10" s="19">
        <v>0</v>
      </c>
      <c r="Z10" s="19">
        <v>0</v>
      </c>
      <c r="AA10" s="19">
        <v>0</v>
      </c>
      <c r="AB10" s="19">
        <v>0</v>
      </c>
      <c r="AC10" s="19">
        <v>0</v>
      </c>
      <c r="AD10" s="19">
        <v>0</v>
      </c>
      <c r="AE10" s="19">
        <v>0</v>
      </c>
      <c r="AF10" s="19">
        <v>0</v>
      </c>
      <c r="AG10" s="19">
        <v>0</v>
      </c>
      <c r="AH10" s="19">
        <v>0</v>
      </c>
      <c r="AI10" s="19">
        <v>0</v>
      </c>
      <c r="AJ10" s="19">
        <v>0</v>
      </c>
      <c r="AK10" s="19">
        <v>0</v>
      </c>
      <c r="AL10" s="19">
        <v>0</v>
      </c>
      <c r="AM10" s="19">
        <v>0</v>
      </c>
      <c r="AN10" s="19">
        <v>0</v>
      </c>
      <c r="AO10" s="19">
        <v>0</v>
      </c>
      <c r="AP10" s="19">
        <v>0</v>
      </c>
    </row>
    <row r="11" spans="1:42" ht="16.25" customHeight="1" x14ac:dyDescent="0.2">
      <c r="A11" s="10"/>
      <c r="B11" s="16" t="s">
        <v>13</v>
      </c>
      <c r="C11" s="17"/>
      <c r="D11" t="s">
        <v>14</v>
      </c>
      <c r="AI11" s="19">
        <v>5.25</v>
      </c>
      <c r="AJ11" s="19">
        <v>4.9000000000000004</v>
      </c>
      <c r="AK11" s="19">
        <v>6.4</v>
      </c>
      <c r="AL11" s="19">
        <v>6.45</v>
      </c>
      <c r="AM11" s="19">
        <v>5.95</v>
      </c>
      <c r="AN11" s="19">
        <v>6.8</v>
      </c>
      <c r="AO11" s="19">
        <v>7.75</v>
      </c>
    </row>
    <row r="12" spans="1:42" ht="16.25" customHeight="1" x14ac:dyDescent="0.2">
      <c r="A12" s="10"/>
      <c r="B12" s="16" t="s">
        <v>15</v>
      </c>
      <c r="C12" s="17"/>
    </row>
    <row r="13" spans="1:42" ht="16.25" customHeight="1" x14ac:dyDescent="0.2">
      <c r="A13" s="10"/>
      <c r="B13" s="16" t="s">
        <v>16</v>
      </c>
      <c r="C13" s="17"/>
      <c r="D13" s="18">
        <v>328.35329999999999</v>
      </c>
      <c r="E13" s="18">
        <v>369.5247</v>
      </c>
      <c r="F13" s="18">
        <v>401.7955</v>
      </c>
      <c r="G13" s="18">
        <v>484.3399</v>
      </c>
      <c r="H13" s="18">
        <v>590.33450000000005</v>
      </c>
      <c r="I13" s="18">
        <v>718.16539999999998</v>
      </c>
      <c r="J13" s="18">
        <v>743.19169999999997</v>
      </c>
      <c r="K13" s="18">
        <v>853.4307</v>
      </c>
      <c r="L13" s="18">
        <v>947.19330000000002</v>
      </c>
      <c r="M13" s="18">
        <v>992.28390000000002</v>
      </c>
      <c r="N13" s="18">
        <v>1039.4255000000001</v>
      </c>
      <c r="O13" s="18">
        <v>1104.9165</v>
      </c>
      <c r="P13" s="18">
        <v>1197.0726999999999</v>
      </c>
      <c r="Q13" s="18">
        <v>1270.3687500000001</v>
      </c>
      <c r="R13" s="18">
        <v>1312.7537500000001</v>
      </c>
      <c r="S13" s="18">
        <v>1581.3875499999999</v>
      </c>
      <c r="T13" s="18">
        <v>1768.3013000000001</v>
      </c>
      <c r="U13" s="18">
        <v>1889.8779500000001</v>
      </c>
      <c r="V13" s="18">
        <v>2012.87987222115</v>
      </c>
      <c r="W13" s="18">
        <v>2092.0054418988002</v>
      </c>
      <c r="X13" s="18">
        <v>2112.5503413133101</v>
      </c>
      <c r="Y13" s="18">
        <v>2105.3548592523998</v>
      </c>
      <c r="Z13" s="18">
        <v>2132.1271493827498</v>
      </c>
      <c r="AA13" s="18">
        <v>2210.3352857187401</v>
      </c>
      <c r="AB13" s="18">
        <v>2395.9836860876999</v>
      </c>
      <c r="AC13" s="18">
        <v>2650.1778229207998</v>
      </c>
      <c r="AD13" s="18">
        <v>2719.9320848187999</v>
      </c>
      <c r="AE13" s="18">
        <v>2943.2237487119701</v>
      </c>
      <c r="AF13" s="18">
        <v>3088.0146727176302</v>
      </c>
      <c r="AG13" s="18">
        <v>3575.9834151570199</v>
      </c>
      <c r="AH13" s="18">
        <v>3587.0457196901102</v>
      </c>
      <c r="AI13" s="18">
        <v>4129.4263128236998</v>
      </c>
      <c r="AJ13" s="18">
        <v>4493.9140071888896</v>
      </c>
      <c r="AK13" s="18">
        <v>4765.9190590748303</v>
      </c>
      <c r="AL13" s="18">
        <v>5208.59259424422</v>
      </c>
      <c r="AM13" s="18">
        <v>5583.3295347633102</v>
      </c>
      <c r="AN13" s="18">
        <v>6051.4172164166903</v>
      </c>
      <c r="AO13" s="18">
        <v>6458.0132239484401</v>
      </c>
      <c r="AP13" s="18">
        <v>6778.5370687458699</v>
      </c>
    </row>
    <row r="14" spans="1:42" ht="16.25" customHeight="1" x14ac:dyDescent="0.2">
      <c r="A14" s="10"/>
      <c r="B14" s="16" t="s">
        <v>10</v>
      </c>
      <c r="C14" s="17"/>
      <c r="D14" s="18">
        <v>328.35329999999999</v>
      </c>
      <c r="E14" s="18">
        <v>369.5247</v>
      </c>
      <c r="F14" s="18">
        <v>401.7955</v>
      </c>
      <c r="G14" s="18">
        <v>484.3399</v>
      </c>
      <c r="H14" s="18">
        <v>590.33450000000005</v>
      </c>
      <c r="I14" s="18">
        <v>718.16539999999998</v>
      </c>
      <c r="J14" s="18">
        <v>743.19169999999997</v>
      </c>
      <c r="K14" s="18">
        <v>853.4307</v>
      </c>
      <c r="L14" s="18">
        <v>947.19330000000002</v>
      </c>
      <c r="M14" s="18">
        <v>992.28390000000002</v>
      </c>
      <c r="N14" s="18">
        <v>1039.4255000000001</v>
      </c>
      <c r="O14" s="18">
        <v>1104.9165</v>
      </c>
      <c r="P14" s="18">
        <v>1197.0726999999999</v>
      </c>
      <c r="Q14" s="18">
        <v>1270.3687500000001</v>
      </c>
      <c r="R14" s="18">
        <v>1312.7537500000001</v>
      </c>
      <c r="S14" s="18">
        <v>1581.3875499999999</v>
      </c>
      <c r="T14" s="18">
        <v>1768.3013000000001</v>
      </c>
      <c r="U14" s="18">
        <v>1889.8779500000001</v>
      </c>
      <c r="V14" s="18">
        <v>2012.87987222115</v>
      </c>
      <c r="W14" s="18">
        <v>2092.0054418988002</v>
      </c>
      <c r="X14" s="18">
        <v>2112.5503413133101</v>
      </c>
      <c r="Y14" s="18">
        <v>2105.3548592523998</v>
      </c>
      <c r="Z14" s="18">
        <v>2132.1271493827498</v>
      </c>
      <c r="AA14" s="18">
        <v>2210.3352857187401</v>
      </c>
      <c r="AB14" s="18">
        <v>2395.9836860876999</v>
      </c>
      <c r="AC14" s="18">
        <v>2650.1778229207998</v>
      </c>
      <c r="AD14" s="18">
        <v>2719.9320848187999</v>
      </c>
      <c r="AE14" s="18">
        <v>2943.2237487119701</v>
      </c>
      <c r="AF14" s="18">
        <v>3088.0146727176302</v>
      </c>
      <c r="AG14" s="18">
        <v>3575.9834151570199</v>
      </c>
      <c r="AH14" s="18">
        <v>3587.0457196901102</v>
      </c>
      <c r="AI14" s="18">
        <v>4129.4263128236998</v>
      </c>
      <c r="AJ14" s="18">
        <v>4493.9140071888896</v>
      </c>
      <c r="AK14" s="18">
        <v>4765.9190590748303</v>
      </c>
      <c r="AL14" s="18">
        <v>5208.59259424422</v>
      </c>
      <c r="AM14" s="18">
        <v>5583.3295347633102</v>
      </c>
      <c r="AN14" s="18">
        <v>6051.4172164166903</v>
      </c>
      <c r="AO14" s="18">
        <v>6458.0132239484401</v>
      </c>
      <c r="AP14" s="18">
        <v>6778.5370687458699</v>
      </c>
    </row>
    <row r="15" spans="1:42" ht="16.25" customHeight="1" x14ac:dyDescent="0.2">
      <c r="A15" s="10"/>
    </row>
    <row r="16" spans="1:42" ht="16.25" customHeight="1" x14ac:dyDescent="0.2">
      <c r="A16" s="9" t="s">
        <v>17</v>
      </c>
      <c r="B16" s="9"/>
      <c r="C16" s="17"/>
      <c r="D16" s="18">
        <v>1124.9706072788799</v>
      </c>
      <c r="E16" s="18">
        <v>1368.6088211281999</v>
      </c>
      <c r="F16" s="18">
        <v>1576.9561023235001</v>
      </c>
      <c r="G16" s="18">
        <v>1851.8489414933699</v>
      </c>
      <c r="H16" s="18">
        <v>2171.7083793289698</v>
      </c>
      <c r="I16" s="18">
        <v>2539.6444478742001</v>
      </c>
      <c r="J16" s="18">
        <v>2889.85315447413</v>
      </c>
      <c r="K16" s="18">
        <v>3384.7946502201798</v>
      </c>
      <c r="L16" s="18">
        <v>3741.5648704729701</v>
      </c>
      <c r="M16" s="18">
        <v>3915.5390063064801</v>
      </c>
      <c r="N16" s="18">
        <v>4105.8817518508904</v>
      </c>
      <c r="O16" s="18">
        <v>4087.3496305133299</v>
      </c>
      <c r="P16" s="18">
        <v>4329.1542704681697</v>
      </c>
      <c r="Q16" s="18">
        <v>4738.6598718882797</v>
      </c>
      <c r="R16" s="18">
        <v>5141.2594027489104</v>
      </c>
      <c r="S16" s="18">
        <v>6681.8362336992996</v>
      </c>
      <c r="T16" s="18">
        <v>7636.6041455034901</v>
      </c>
      <c r="U16" s="18">
        <v>8143.69875044337</v>
      </c>
      <c r="V16" s="18">
        <v>8203.2589697264393</v>
      </c>
      <c r="W16" s="18">
        <v>8358.3702627989205</v>
      </c>
      <c r="X16" s="18">
        <v>8610.6654214759092</v>
      </c>
      <c r="Y16" s="18">
        <v>8696.61232174207</v>
      </c>
      <c r="Z16" s="18">
        <v>8966.3187004790798</v>
      </c>
      <c r="AA16" s="18">
        <v>9382.8089537833494</v>
      </c>
      <c r="AB16" s="18">
        <v>9974.6784664089191</v>
      </c>
      <c r="AC16" s="18">
        <v>10821.1132698526</v>
      </c>
      <c r="AD16" s="18">
        <v>11504.2854904417</v>
      </c>
      <c r="AE16" s="18">
        <v>12251.418435417399</v>
      </c>
      <c r="AF16" s="18">
        <v>12929.9765117235</v>
      </c>
      <c r="AG16" s="18">
        <v>14205.2202752061</v>
      </c>
      <c r="AH16" s="18">
        <v>14651.6297792562</v>
      </c>
      <c r="AI16" s="18">
        <v>15722.9483740497</v>
      </c>
      <c r="AJ16" s="18">
        <v>16685.732129900502</v>
      </c>
      <c r="AK16" s="18">
        <v>17573.928718822201</v>
      </c>
      <c r="AL16" s="18">
        <v>18879.723755535899</v>
      </c>
      <c r="AM16" s="18">
        <v>19990.942085526502</v>
      </c>
      <c r="AN16" s="18">
        <v>20768.6141074515</v>
      </c>
      <c r="AO16" s="18">
        <v>21620.2641111015</v>
      </c>
      <c r="AP16" s="18">
        <v>22276.472765070601</v>
      </c>
    </row>
    <row r="17" spans="1:42" ht="14.5" customHeight="1" x14ac:dyDescent="0.2">
      <c r="A17" s="16"/>
      <c r="B17" s="16"/>
      <c r="C17" s="1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42" ht="14.5" customHeight="1" x14ac:dyDescent="0.2">
      <c r="A18" s="14" t="s">
        <v>3</v>
      </c>
      <c r="B18" s="16" t="s">
        <v>18</v>
      </c>
      <c r="C18" s="21" t="s">
        <v>19</v>
      </c>
      <c r="D18" s="22">
        <f t="shared" ref="D18:AP18" si="1">D3</f>
        <v>1975</v>
      </c>
      <c r="E18" s="22">
        <f t="shared" si="1"/>
        <v>1976</v>
      </c>
      <c r="F18" s="22">
        <f t="shared" si="1"/>
        <v>1977</v>
      </c>
      <c r="G18" s="22">
        <f t="shared" si="1"/>
        <v>1978</v>
      </c>
      <c r="H18" s="22">
        <f t="shared" si="1"/>
        <v>1979</v>
      </c>
      <c r="I18" s="22">
        <f t="shared" si="1"/>
        <v>1980</v>
      </c>
      <c r="J18" s="22">
        <f t="shared" si="1"/>
        <v>1981</v>
      </c>
      <c r="K18" s="22">
        <f t="shared" si="1"/>
        <v>1982</v>
      </c>
      <c r="L18" s="22">
        <f t="shared" si="1"/>
        <v>1983</v>
      </c>
      <c r="M18" s="22">
        <f t="shared" si="1"/>
        <v>1984</v>
      </c>
      <c r="N18" s="22">
        <f t="shared" si="1"/>
        <v>1985</v>
      </c>
      <c r="O18" s="22">
        <f t="shared" si="1"/>
        <v>1986</v>
      </c>
      <c r="P18" s="22">
        <f t="shared" si="1"/>
        <v>1987</v>
      </c>
      <c r="Q18" s="22">
        <f t="shared" si="1"/>
        <v>1988</v>
      </c>
      <c r="R18" s="22">
        <f t="shared" si="1"/>
        <v>1989</v>
      </c>
      <c r="S18" s="22">
        <f t="shared" si="1"/>
        <v>1990</v>
      </c>
      <c r="T18" s="22">
        <f t="shared" si="1"/>
        <v>1991</v>
      </c>
      <c r="U18" s="22">
        <f t="shared" si="1"/>
        <v>1992</v>
      </c>
      <c r="V18" s="22">
        <f t="shared" si="1"/>
        <v>1993</v>
      </c>
      <c r="W18" s="22">
        <f t="shared" si="1"/>
        <v>1994</v>
      </c>
      <c r="X18" s="22">
        <f t="shared" si="1"/>
        <v>1995</v>
      </c>
      <c r="Y18" s="22">
        <f t="shared" si="1"/>
        <v>1996</v>
      </c>
      <c r="Z18" s="22">
        <f t="shared" si="1"/>
        <v>1997</v>
      </c>
      <c r="AA18" s="22">
        <f t="shared" si="1"/>
        <v>1998</v>
      </c>
      <c r="AB18" s="22">
        <f t="shared" si="1"/>
        <v>1999</v>
      </c>
      <c r="AC18" s="22">
        <f t="shared" si="1"/>
        <v>2000</v>
      </c>
      <c r="AD18" s="22">
        <f t="shared" si="1"/>
        <v>2001</v>
      </c>
      <c r="AE18" s="22">
        <f t="shared" si="1"/>
        <v>2002</v>
      </c>
      <c r="AF18" s="22">
        <f t="shared" si="1"/>
        <v>2003</v>
      </c>
      <c r="AG18" s="22">
        <f t="shared" si="1"/>
        <v>2004</v>
      </c>
      <c r="AH18" s="22">
        <f t="shared" si="1"/>
        <v>2005</v>
      </c>
      <c r="AI18" s="22">
        <f t="shared" si="1"/>
        <v>2006</v>
      </c>
      <c r="AJ18" s="22">
        <f t="shared" si="1"/>
        <v>2007</v>
      </c>
      <c r="AK18" s="22">
        <f t="shared" si="1"/>
        <v>2008</v>
      </c>
      <c r="AL18" s="22">
        <f t="shared" si="1"/>
        <v>2009</v>
      </c>
      <c r="AM18" s="22">
        <f t="shared" si="1"/>
        <v>2010</v>
      </c>
      <c r="AN18" s="22">
        <f t="shared" si="1"/>
        <v>2011</v>
      </c>
      <c r="AO18" s="22">
        <f t="shared" si="1"/>
        <v>2012</v>
      </c>
      <c r="AP18" s="22">
        <f t="shared" si="1"/>
        <v>2013</v>
      </c>
    </row>
    <row r="19" spans="1:42" ht="14.5" customHeight="1" x14ac:dyDescent="0.2">
      <c r="A19" s="10" t="s">
        <v>20</v>
      </c>
      <c r="B19" s="16" t="s">
        <v>21</v>
      </c>
      <c r="C19" s="17"/>
      <c r="D19" s="23">
        <f t="shared" ref="D19:AP19" si="2">D5/D$16</f>
        <v>1.460038146216939E-4</v>
      </c>
      <c r="E19" s="23">
        <f t="shared" si="2"/>
        <v>5.7120046863030709E-4</v>
      </c>
      <c r="F19" s="23">
        <f t="shared" si="2"/>
        <v>5.1095271378372631E-4</v>
      </c>
      <c r="G19" s="23">
        <f t="shared" si="2"/>
        <v>2.6595041796596955E-4</v>
      </c>
      <c r="H19" s="23">
        <f t="shared" si="2"/>
        <v>3.5651655966775493E-4</v>
      </c>
      <c r="I19" s="23">
        <f t="shared" si="2"/>
        <v>4.7654308500271971E-4</v>
      </c>
      <c r="J19" s="23">
        <f t="shared" si="2"/>
        <v>5.3601339486811163E-4</v>
      </c>
      <c r="K19" s="23">
        <f t="shared" si="2"/>
        <v>1.0581144116872864E-3</v>
      </c>
      <c r="L19" s="23">
        <f t="shared" si="2"/>
        <v>1.634676989905255E-3</v>
      </c>
      <c r="M19" s="23">
        <f t="shared" si="2"/>
        <v>2.378216635053775E-3</v>
      </c>
      <c r="N19" s="23">
        <f t="shared" si="2"/>
        <v>3.2787110817138034E-3</v>
      </c>
      <c r="O19" s="23">
        <f t="shared" si="2"/>
        <v>4.869412085132703E-3</v>
      </c>
      <c r="P19" s="23">
        <f t="shared" si="2"/>
        <v>7.848277727672031E-3</v>
      </c>
      <c r="Q19" s="23">
        <f t="shared" si="2"/>
        <v>1.1909271960221585E-2</v>
      </c>
      <c r="R19" s="23">
        <f t="shared" si="2"/>
        <v>1.3248519234099006E-2</v>
      </c>
      <c r="S19" s="23">
        <f t="shared" si="2"/>
        <v>1.1915021397888866E-2</v>
      </c>
      <c r="T19" s="23">
        <f t="shared" si="2"/>
        <v>1.1415871417561415E-2</v>
      </c>
      <c r="U19" s="23">
        <f t="shared" si="2"/>
        <v>1.1446687664520618E-2</v>
      </c>
      <c r="V19" s="23">
        <f t="shared" si="2"/>
        <v>1.1935402413699328E-2</v>
      </c>
      <c r="W19" s="23">
        <f t="shared" si="2"/>
        <v>1.2151842567678851E-2</v>
      </c>
      <c r="X19" s="23">
        <f t="shared" si="2"/>
        <v>1.1523643569926929E-2</v>
      </c>
      <c r="Y19" s="23">
        <f t="shared" si="2"/>
        <v>1.0843738250843376E-2</v>
      </c>
      <c r="Z19" s="23">
        <f t="shared" si="2"/>
        <v>1.0204628763856907E-2</v>
      </c>
      <c r="AA19" s="23">
        <f t="shared" si="2"/>
        <v>8.9562843153975918E-3</v>
      </c>
      <c r="AB19" s="23">
        <f t="shared" si="2"/>
        <v>8.9328284763183444E-3</v>
      </c>
      <c r="AC19" s="23">
        <f t="shared" si="2"/>
        <v>7.9338325290892221E-3</v>
      </c>
      <c r="AD19" s="23">
        <f t="shared" si="2"/>
        <v>8.2616376037486037E-3</v>
      </c>
      <c r="AE19" s="23">
        <f t="shared" si="2"/>
        <v>7.7979894904535701E-3</v>
      </c>
      <c r="AF19" s="23">
        <f t="shared" si="2"/>
        <v>7.2866730232504515E-3</v>
      </c>
      <c r="AG19" s="23">
        <f t="shared" si="2"/>
        <v>6.6246406360187162E-3</v>
      </c>
      <c r="AH19" s="23">
        <f t="shared" si="2"/>
        <v>6.9386397409593814E-3</v>
      </c>
      <c r="AI19" s="23">
        <f t="shared" si="2"/>
        <v>6.6881706818589463E-3</v>
      </c>
      <c r="AJ19" s="23">
        <f t="shared" si="2"/>
        <v>6.5464508813477132E-3</v>
      </c>
      <c r="AK19" s="23">
        <f t="shared" si="2"/>
        <v>6.3614075296527361E-3</v>
      </c>
      <c r="AL19" s="23">
        <f t="shared" si="2"/>
        <v>6.1054378554785214E-3</v>
      </c>
      <c r="AM19" s="23">
        <f t="shared" si="2"/>
        <v>5.9165518425494919E-3</v>
      </c>
      <c r="AN19" s="23">
        <f t="shared" si="2"/>
        <v>5.8329218753395765E-3</v>
      </c>
      <c r="AO19" s="23">
        <f t="shared" si="2"/>
        <v>5.7757173653510486E-3</v>
      </c>
      <c r="AP19" s="23">
        <f t="shared" si="2"/>
        <v>5.7913302703720979E-3</v>
      </c>
    </row>
    <row r="20" spans="1:42" ht="14.5" customHeight="1" x14ac:dyDescent="0.2">
      <c r="A20" s="10"/>
      <c r="B20" s="16" t="s">
        <v>22</v>
      </c>
      <c r="C20" s="17"/>
      <c r="D20" s="23">
        <f t="shared" ref="D20:AP20" si="3">D6/D$16</f>
        <v>0.70788165675289239</v>
      </c>
      <c r="E20" s="23">
        <f t="shared" si="3"/>
        <v>0.72932992665163088</v>
      </c>
      <c r="F20" s="23">
        <f t="shared" si="3"/>
        <v>0.7446084584050261</v>
      </c>
      <c r="G20" s="23">
        <f t="shared" si="3"/>
        <v>0.73810693241053627</v>
      </c>
      <c r="H20" s="23">
        <f t="shared" si="3"/>
        <v>0.72773473840778835</v>
      </c>
      <c r="I20" s="23">
        <f t="shared" si="3"/>
        <v>0.71671520767318164</v>
      </c>
      <c r="J20" s="23">
        <f t="shared" si="3"/>
        <v>0.74223994778186286</v>
      </c>
      <c r="K20" s="23">
        <f t="shared" si="3"/>
        <v>0.7467511951000515</v>
      </c>
      <c r="L20" s="23">
        <f t="shared" si="3"/>
        <v>0.74515995766245569</v>
      </c>
      <c r="M20" s="23">
        <f t="shared" si="3"/>
        <v>0.74414099862460048</v>
      </c>
      <c r="N20" s="23">
        <f t="shared" si="3"/>
        <v>0.74350515585957722</v>
      </c>
      <c r="O20" s="23">
        <f t="shared" si="3"/>
        <v>0.72473764703469234</v>
      </c>
      <c r="P20" s="23">
        <f t="shared" si="3"/>
        <v>0.71555853072417941</v>
      </c>
      <c r="Q20" s="23">
        <f t="shared" si="3"/>
        <v>0.71990549539578941</v>
      </c>
      <c r="R20" s="23">
        <f t="shared" si="3"/>
        <v>0.73131141849233683</v>
      </c>
      <c r="S20" s="23">
        <f t="shared" si="3"/>
        <v>0.75132669925113205</v>
      </c>
      <c r="T20" s="23">
        <f t="shared" si="3"/>
        <v>0.75694598271597924</v>
      </c>
      <c r="U20" s="23">
        <f t="shared" si="3"/>
        <v>0.7564021722938824</v>
      </c>
      <c r="V20" s="23">
        <f t="shared" si="3"/>
        <v>0.74259564142734535</v>
      </c>
      <c r="W20" s="23">
        <f t="shared" si="3"/>
        <v>0.73747752489962781</v>
      </c>
      <c r="X20" s="23">
        <f t="shared" si="3"/>
        <v>0.74306313379759759</v>
      </c>
      <c r="Y20" s="23">
        <f t="shared" si="3"/>
        <v>0.74701023611612893</v>
      </c>
      <c r="Z20" s="23">
        <f t="shared" si="3"/>
        <v>0.75191595168456171</v>
      </c>
      <c r="AA20" s="23">
        <f t="shared" si="3"/>
        <v>0.75537386050733524</v>
      </c>
      <c r="AB20" s="23">
        <f t="shared" si="3"/>
        <v>0.75082522834248655</v>
      </c>
      <c r="AC20" s="23">
        <f t="shared" si="3"/>
        <v>0.74710197063676731</v>
      </c>
      <c r="AD20" s="23">
        <f t="shared" si="3"/>
        <v>0.75525560084477295</v>
      </c>
      <c r="AE20" s="23">
        <f t="shared" si="3"/>
        <v>0.75127748755806467</v>
      </c>
      <c r="AF20" s="23">
        <f t="shared" si="3"/>
        <v>0.75331087066439517</v>
      </c>
      <c r="AG20" s="23">
        <f t="shared" si="3"/>
        <v>0.74127059405684737</v>
      </c>
      <c r="AH20" s="23">
        <f t="shared" si="3"/>
        <v>0.74790673367029292</v>
      </c>
      <c r="AI20" s="23">
        <f t="shared" si="3"/>
        <v>0.73036088080791417</v>
      </c>
      <c r="AJ20" s="23">
        <f t="shared" si="3"/>
        <v>0.72381771455006683</v>
      </c>
      <c r="AK20" s="23">
        <f t="shared" si="3"/>
        <v>0.72185447602272967</v>
      </c>
      <c r="AL20" s="23">
        <f t="shared" si="3"/>
        <v>0.71734884609243976</v>
      </c>
      <c r="AM20" s="23">
        <f t="shared" si="3"/>
        <v>0.71336298131380504</v>
      </c>
      <c r="AN20" s="23">
        <f t="shared" si="3"/>
        <v>0.70152824693967242</v>
      </c>
      <c r="AO20" s="23">
        <f t="shared" si="3"/>
        <v>0.69432565196856422</v>
      </c>
      <c r="AP20" s="23">
        <f t="shared" si="3"/>
        <v>0.6887305348025089</v>
      </c>
    </row>
    <row r="21" spans="1:42" ht="14.5" customHeight="1" x14ac:dyDescent="0.2">
      <c r="A21" s="10"/>
      <c r="B21" s="16" t="s">
        <v>23</v>
      </c>
      <c r="C21" s="17"/>
      <c r="D21" s="23">
        <f t="shared" ref="D21:AP21" si="4">D7/D$16</f>
        <v>0</v>
      </c>
      <c r="E21" s="23">
        <f t="shared" si="4"/>
        <v>0</v>
      </c>
      <c r="F21" s="23">
        <f t="shared" si="4"/>
        <v>0</v>
      </c>
      <c r="G21" s="23">
        <f t="shared" si="4"/>
        <v>0</v>
      </c>
      <c r="H21" s="23">
        <f t="shared" si="4"/>
        <v>0</v>
      </c>
      <c r="I21" s="23">
        <f t="shared" si="4"/>
        <v>0</v>
      </c>
      <c r="J21" s="23">
        <f t="shared" si="4"/>
        <v>0</v>
      </c>
      <c r="K21" s="23">
        <f t="shared" si="4"/>
        <v>0</v>
      </c>
      <c r="L21" s="23">
        <f t="shared" si="4"/>
        <v>0</v>
      </c>
      <c r="M21" s="23">
        <f t="shared" si="4"/>
        <v>0</v>
      </c>
      <c r="N21" s="23">
        <f t="shared" si="4"/>
        <v>0</v>
      </c>
      <c r="O21" s="23">
        <f t="shared" si="4"/>
        <v>0</v>
      </c>
      <c r="P21" s="23">
        <f t="shared" si="4"/>
        <v>0</v>
      </c>
      <c r="Q21" s="23">
        <f t="shared" si="4"/>
        <v>0</v>
      </c>
      <c r="R21" s="23">
        <f t="shared" si="4"/>
        <v>0</v>
      </c>
      <c r="S21" s="23">
        <f t="shared" si="4"/>
        <v>0</v>
      </c>
      <c r="T21" s="23">
        <f t="shared" si="4"/>
        <v>0</v>
      </c>
      <c r="U21" s="23">
        <f t="shared" si="4"/>
        <v>0</v>
      </c>
      <c r="V21" s="23">
        <f t="shared" si="4"/>
        <v>0</v>
      </c>
      <c r="W21" s="23">
        <f t="shared" si="4"/>
        <v>0</v>
      </c>
      <c r="X21" s="23">
        <f t="shared" si="4"/>
        <v>0</v>
      </c>
      <c r="Y21" s="23">
        <f t="shared" si="4"/>
        <v>0</v>
      </c>
      <c r="Z21" s="23">
        <f t="shared" si="4"/>
        <v>0</v>
      </c>
      <c r="AA21" s="23">
        <f t="shared" si="4"/>
        <v>0</v>
      </c>
      <c r="AB21" s="23">
        <f t="shared" si="4"/>
        <v>0</v>
      </c>
      <c r="AC21" s="23">
        <f t="shared" si="4"/>
        <v>0</v>
      </c>
      <c r="AD21" s="23">
        <f t="shared" si="4"/>
        <v>0</v>
      </c>
      <c r="AE21" s="23">
        <f t="shared" si="4"/>
        <v>0</v>
      </c>
      <c r="AF21" s="23">
        <f t="shared" si="4"/>
        <v>0</v>
      </c>
      <c r="AG21" s="23">
        <f t="shared" si="4"/>
        <v>0</v>
      </c>
      <c r="AH21" s="23">
        <f t="shared" si="4"/>
        <v>0</v>
      </c>
      <c r="AI21" s="23">
        <f t="shared" si="4"/>
        <v>0</v>
      </c>
      <c r="AJ21" s="23">
        <f t="shared" si="4"/>
        <v>0</v>
      </c>
      <c r="AK21" s="23">
        <f t="shared" si="4"/>
        <v>0</v>
      </c>
      <c r="AL21" s="23">
        <f t="shared" si="4"/>
        <v>0</v>
      </c>
      <c r="AM21" s="23">
        <f t="shared" si="4"/>
        <v>0</v>
      </c>
      <c r="AN21" s="23">
        <f t="shared" si="4"/>
        <v>0</v>
      </c>
      <c r="AO21" s="23">
        <f t="shared" si="4"/>
        <v>0</v>
      </c>
      <c r="AP21" s="23">
        <f t="shared" si="4"/>
        <v>0</v>
      </c>
    </row>
    <row r="22" spans="1:42" ht="14.5" customHeight="1" x14ac:dyDescent="0.2">
      <c r="A22" s="10"/>
      <c r="B22" s="16" t="s">
        <v>24</v>
      </c>
      <c r="C22" s="17"/>
      <c r="D22" s="23">
        <f t="shared" ref="D22:AP22" si="5">D8/D$16</f>
        <v>9.5113596131027377E-5</v>
      </c>
      <c r="E22" s="23">
        <f t="shared" si="5"/>
        <v>9.8640311180161775E-5</v>
      </c>
      <c r="F22" s="23">
        <f t="shared" si="5"/>
        <v>8.8778628519667013E-5</v>
      </c>
      <c r="G22" s="23">
        <f t="shared" si="5"/>
        <v>8.3160130693927533E-5</v>
      </c>
      <c r="H22" s="23">
        <f t="shared" si="5"/>
        <v>7.9200320649472185E-5</v>
      </c>
      <c r="I22" s="23">
        <f t="shared" si="5"/>
        <v>2.6381645689057814E-5</v>
      </c>
      <c r="J22" s="23">
        <f t="shared" si="5"/>
        <v>5.1213674913157214E-5</v>
      </c>
      <c r="K22" s="23">
        <f t="shared" si="5"/>
        <v>5.4065318257370766E-5</v>
      </c>
      <c r="L22" s="23">
        <f t="shared" si="5"/>
        <v>5.1048159423160223E-5</v>
      </c>
      <c r="M22" s="23">
        <f t="shared" si="5"/>
        <v>5.8740316372677008E-5</v>
      </c>
      <c r="N22" s="23">
        <f t="shared" si="5"/>
        <v>6.0888261062877056E-5</v>
      </c>
      <c r="O22" s="23">
        <f t="shared" si="5"/>
        <v>6.703292469883228E-5</v>
      </c>
      <c r="P22" s="23">
        <f t="shared" si="5"/>
        <v>7.8975326755093938E-5</v>
      </c>
      <c r="Q22" s="23">
        <f t="shared" si="5"/>
        <v>9.9152540126594955E-5</v>
      </c>
      <c r="R22" s="23">
        <f t="shared" si="5"/>
        <v>1.030626858544527E-4</v>
      </c>
      <c r="S22" s="23">
        <f t="shared" si="5"/>
        <v>8.8673169312600516E-5</v>
      </c>
      <c r="T22" s="23">
        <f t="shared" si="5"/>
        <v>8.2173302240813934E-5</v>
      </c>
      <c r="U22" s="23">
        <f t="shared" si="5"/>
        <v>8.4850765227494789E-5</v>
      </c>
      <c r="V22" s="23">
        <f t="shared" si="5"/>
        <v>9.3321956799928901E-5</v>
      </c>
      <c r="W22" s="23">
        <f t="shared" si="5"/>
        <v>8.1954701583368151E-5</v>
      </c>
      <c r="X22" s="23">
        <f t="shared" si="5"/>
        <v>7.2097654562305411E-5</v>
      </c>
      <c r="Y22" s="23">
        <f t="shared" si="5"/>
        <v>5.6947568816137748E-5</v>
      </c>
      <c r="Z22" s="23">
        <f t="shared" si="5"/>
        <v>8.6494650436291228E-5</v>
      </c>
      <c r="AA22" s="23">
        <f t="shared" si="5"/>
        <v>9.6979655008736494E-5</v>
      </c>
      <c r="AB22" s="23">
        <f t="shared" si="5"/>
        <v>3.5334601630210681E-5</v>
      </c>
      <c r="AC22" s="23">
        <f t="shared" si="5"/>
        <v>5.6140072170673349E-5</v>
      </c>
      <c r="AD22" s="23">
        <f t="shared" si="5"/>
        <v>5.5033199412003538E-5</v>
      </c>
      <c r="AE22" s="23">
        <f t="shared" si="5"/>
        <v>6.8917679732423062E-4</v>
      </c>
      <c r="AF22" s="23">
        <f t="shared" si="5"/>
        <v>5.7644839828146686E-4</v>
      </c>
      <c r="AG22" s="23">
        <f t="shared" si="5"/>
        <v>3.6749225699171775E-4</v>
      </c>
      <c r="AH22" s="23">
        <f t="shared" si="5"/>
        <v>3.3232533399756595E-4</v>
      </c>
      <c r="AI22" s="23">
        <f t="shared" si="5"/>
        <v>3.1405531535992506E-4</v>
      </c>
      <c r="AJ22" s="23">
        <f t="shared" si="5"/>
        <v>3.0908449234083883E-4</v>
      </c>
      <c r="AK22" s="23">
        <f t="shared" si="5"/>
        <v>5.9153706891885082E-4</v>
      </c>
      <c r="AL22" s="23">
        <f t="shared" si="5"/>
        <v>6.6283441209479118E-4</v>
      </c>
      <c r="AM22" s="23">
        <f t="shared" si="5"/>
        <v>1.4274995149258581E-3</v>
      </c>
      <c r="AN22" s="23">
        <f t="shared" si="5"/>
        <v>1.2656473457499039E-3</v>
      </c>
      <c r="AO22" s="23">
        <f t="shared" si="5"/>
        <v>1.1967651031938185E-3</v>
      </c>
      <c r="AP22" s="23">
        <f t="shared" si="5"/>
        <v>1.186825426153354E-3</v>
      </c>
    </row>
    <row r="23" spans="1:42" ht="14.5" customHeight="1" x14ac:dyDescent="0.2">
      <c r="B23" s="16" t="s">
        <v>25</v>
      </c>
      <c r="C23" s="15"/>
      <c r="D23" s="23">
        <f t="shared" ref="D23:AP23" si="6">SUM(D5:D8)/D16</f>
        <v>0.70812277416364511</v>
      </c>
      <c r="E23" s="23">
        <f t="shared" si="6"/>
        <v>0.72999976743144135</v>
      </c>
      <c r="F23" s="23">
        <f t="shared" si="6"/>
        <v>0.74520818974732961</v>
      </c>
      <c r="G23" s="23">
        <f t="shared" si="6"/>
        <v>0.7384560429591962</v>
      </c>
      <c r="H23" s="23">
        <f t="shared" si="6"/>
        <v>0.72817045528810564</v>
      </c>
      <c r="I23" s="23">
        <f t="shared" si="6"/>
        <v>0.71721813240387344</v>
      </c>
      <c r="J23" s="23">
        <f t="shared" si="6"/>
        <v>0.74282717485164418</v>
      </c>
      <c r="K23" s="23">
        <f t="shared" si="6"/>
        <v>0.7478633748299961</v>
      </c>
      <c r="L23" s="23">
        <f t="shared" si="6"/>
        <v>0.7468456828117841</v>
      </c>
      <c r="M23" s="23">
        <f t="shared" si="6"/>
        <v>0.74657795557602691</v>
      </c>
      <c r="N23" s="23">
        <f t="shared" si="6"/>
        <v>0.74684475520235383</v>
      </c>
      <c r="O23" s="23">
        <f t="shared" si="6"/>
        <v>0.72967409204452394</v>
      </c>
      <c r="P23" s="23">
        <f t="shared" si="6"/>
        <v>0.72348578377860651</v>
      </c>
      <c r="Q23" s="23">
        <f t="shared" si="6"/>
        <v>0.73191391989613763</v>
      </c>
      <c r="R23" s="23">
        <f t="shared" si="6"/>
        <v>0.74466300041229028</v>
      </c>
      <c r="S23" s="23">
        <f t="shared" si="6"/>
        <v>0.76333039381833345</v>
      </c>
      <c r="T23" s="23">
        <f t="shared" si="6"/>
        <v>0.76844402743578144</v>
      </c>
      <c r="U23" s="23">
        <f t="shared" si="6"/>
        <v>0.76793371072363048</v>
      </c>
      <c r="V23" s="23">
        <f t="shared" si="6"/>
        <v>0.75462436579784464</v>
      </c>
      <c r="W23" s="23">
        <f t="shared" si="6"/>
        <v>0.74971132216889003</v>
      </c>
      <c r="X23" s="23">
        <f t="shared" si="6"/>
        <v>0.75465887502208684</v>
      </c>
      <c r="Y23" s="23">
        <f t="shared" si="6"/>
        <v>0.75791092193578846</v>
      </c>
      <c r="Z23" s="23">
        <f t="shared" si="6"/>
        <v>0.76220707509885488</v>
      </c>
      <c r="AA23" s="23">
        <f t="shared" si="6"/>
        <v>0.76442712447774164</v>
      </c>
      <c r="AB23" s="23">
        <f t="shared" si="6"/>
        <v>0.75979339142043512</v>
      </c>
      <c r="AC23" s="23">
        <f t="shared" si="6"/>
        <v>0.7550919432380272</v>
      </c>
      <c r="AD23" s="23">
        <f t="shared" si="6"/>
        <v>0.76357227164793351</v>
      </c>
      <c r="AE23" s="23">
        <f t="shared" si="6"/>
        <v>0.75976465384584246</v>
      </c>
      <c r="AF23" s="23">
        <f t="shared" si="6"/>
        <v>0.76117399208592718</v>
      </c>
      <c r="AG23" s="23">
        <f t="shared" si="6"/>
        <v>0.74826272694985785</v>
      </c>
      <c r="AH23" s="23">
        <f t="shared" si="6"/>
        <v>0.75517769874524987</v>
      </c>
      <c r="AI23" s="23">
        <f t="shared" si="6"/>
        <v>0.73736310680513306</v>
      </c>
      <c r="AJ23" s="23">
        <f t="shared" si="6"/>
        <v>0.73067324992375549</v>
      </c>
      <c r="AK23" s="23">
        <f t="shared" si="6"/>
        <v>0.72880742062130133</v>
      </c>
      <c r="AL23" s="23">
        <f t="shared" si="6"/>
        <v>0.72411711836001313</v>
      </c>
      <c r="AM23" s="23">
        <f t="shared" si="6"/>
        <v>0.72070703267128033</v>
      </c>
      <c r="AN23" s="23">
        <f t="shared" si="6"/>
        <v>0.70862681616076195</v>
      </c>
      <c r="AO23" s="23">
        <f t="shared" si="6"/>
        <v>0.70129813443710909</v>
      </c>
      <c r="AP23" s="23">
        <f t="shared" si="6"/>
        <v>0.69570869049903428</v>
      </c>
    </row>
    <row r="24" spans="1:42" ht="14.5" customHeight="1" x14ac:dyDescent="0.2">
      <c r="A24" s="10" t="s">
        <v>11</v>
      </c>
      <c r="B24" s="16" t="s">
        <v>26</v>
      </c>
      <c r="C24" s="17"/>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row>
    <row r="25" spans="1:42" ht="14.5" customHeight="1" x14ac:dyDescent="0.2">
      <c r="A25" s="10"/>
      <c r="B25" s="16" t="s">
        <v>27</v>
      </c>
      <c r="C25" s="17"/>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row>
    <row r="26" spans="1:42" ht="14.5" customHeight="1" x14ac:dyDescent="0.2">
      <c r="A26" s="10"/>
      <c r="B26" s="16" t="s">
        <v>28</v>
      </c>
      <c r="C26" s="17"/>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row>
    <row r="27" spans="1:42" ht="14.5" customHeight="1" x14ac:dyDescent="0.2">
      <c r="A27" s="10"/>
      <c r="B27" s="16" t="s">
        <v>29</v>
      </c>
      <c r="C27" s="15"/>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row>
    <row r="28" spans="1:42" ht="14.5" customHeight="1" x14ac:dyDescent="0.2">
      <c r="A28" s="10"/>
      <c r="B28" s="16" t="s">
        <v>25</v>
      </c>
      <c r="C28" s="15"/>
      <c r="D28" s="23">
        <f t="shared" ref="D28:AP28" si="7">D14/D$16</f>
        <v>0.29187722583635584</v>
      </c>
      <c r="E28" s="23">
        <f t="shared" si="7"/>
        <v>0.27000023256856243</v>
      </c>
      <c r="F28" s="23">
        <f t="shared" si="7"/>
        <v>0.25479181025267045</v>
      </c>
      <c r="G28" s="23">
        <f t="shared" si="7"/>
        <v>0.26154395704080385</v>
      </c>
      <c r="H28" s="23">
        <f t="shared" si="7"/>
        <v>0.27182954471189447</v>
      </c>
      <c r="I28" s="23">
        <f t="shared" si="7"/>
        <v>0.28278186759612656</v>
      </c>
      <c r="J28" s="23">
        <f t="shared" si="7"/>
        <v>0.25717282514835582</v>
      </c>
      <c r="K28" s="23">
        <f t="shared" si="7"/>
        <v>0.2521366251700039</v>
      </c>
      <c r="L28" s="23">
        <f t="shared" si="7"/>
        <v>0.25315431718821585</v>
      </c>
      <c r="M28" s="23">
        <f t="shared" si="7"/>
        <v>0.25342204442397304</v>
      </c>
      <c r="N28" s="23">
        <f t="shared" si="7"/>
        <v>0.25315524479764606</v>
      </c>
      <c r="O28" s="23">
        <f t="shared" si="7"/>
        <v>0.27032590795547717</v>
      </c>
      <c r="P28" s="23">
        <f t="shared" si="7"/>
        <v>0.27651421622139244</v>
      </c>
      <c r="Q28" s="23">
        <f t="shared" si="7"/>
        <v>0.26808608010386248</v>
      </c>
      <c r="R28" s="23">
        <f t="shared" si="7"/>
        <v>0.25533699958770834</v>
      </c>
      <c r="S28" s="23">
        <f t="shared" si="7"/>
        <v>0.23666960618166605</v>
      </c>
      <c r="T28" s="23">
        <f t="shared" si="7"/>
        <v>0.23155597256421806</v>
      </c>
      <c r="U28" s="23">
        <f t="shared" si="7"/>
        <v>0.23206628927636952</v>
      </c>
      <c r="V28" s="23">
        <f t="shared" si="7"/>
        <v>0.24537563420215602</v>
      </c>
      <c r="W28" s="23">
        <f t="shared" si="7"/>
        <v>0.25028867783110892</v>
      </c>
      <c r="X28" s="23">
        <f t="shared" si="7"/>
        <v>0.24534112497791244</v>
      </c>
      <c r="Y28" s="23">
        <f t="shared" si="7"/>
        <v>0.24208907806421154</v>
      </c>
      <c r="Z28" s="23">
        <f t="shared" si="7"/>
        <v>0.23779292490114456</v>
      </c>
      <c r="AA28" s="23">
        <f t="shared" si="7"/>
        <v>0.23557287552225878</v>
      </c>
      <c r="AB28" s="23">
        <f t="shared" si="7"/>
        <v>0.24020660857956469</v>
      </c>
      <c r="AC28" s="23">
        <f t="shared" si="7"/>
        <v>0.244908056761973</v>
      </c>
      <c r="AD28" s="23">
        <f t="shared" si="7"/>
        <v>0.23642772835206907</v>
      </c>
      <c r="AE28" s="23">
        <f t="shared" si="7"/>
        <v>0.24023534615416112</v>
      </c>
      <c r="AF28" s="23">
        <f t="shared" si="7"/>
        <v>0.2388260079140711</v>
      </c>
      <c r="AG28" s="23">
        <f t="shared" si="7"/>
        <v>0.25173727305014543</v>
      </c>
      <c r="AH28" s="23">
        <f t="shared" si="7"/>
        <v>0.2448223012547488</v>
      </c>
      <c r="AI28" s="23">
        <f t="shared" si="7"/>
        <v>0.26263689319486705</v>
      </c>
      <c r="AJ28" s="23">
        <f t="shared" si="7"/>
        <v>0.26932675007624535</v>
      </c>
      <c r="AK28" s="23">
        <f t="shared" si="7"/>
        <v>0.27119257937870145</v>
      </c>
      <c r="AL28" s="23">
        <f t="shared" si="7"/>
        <v>0.27588288163999009</v>
      </c>
      <c r="AM28" s="23">
        <f t="shared" si="7"/>
        <v>0.27929296732872116</v>
      </c>
      <c r="AN28" s="23">
        <f t="shared" si="7"/>
        <v>0.29137318383923955</v>
      </c>
      <c r="AO28" s="23">
        <f t="shared" si="7"/>
        <v>0.29870186556289113</v>
      </c>
      <c r="AP28" s="23">
        <f t="shared" si="7"/>
        <v>0.30429130950096295</v>
      </c>
    </row>
    <row r="29" spans="1:42" ht="14.5" customHeight="1" x14ac:dyDescent="0.2">
      <c r="A29" s="10"/>
    </row>
    <row r="30" spans="1:42" ht="14.5" customHeight="1" x14ac:dyDescent="0.2">
      <c r="A30" s="9" t="s">
        <v>30</v>
      </c>
      <c r="B30" s="9"/>
      <c r="C30" s="15"/>
      <c r="D30" s="23">
        <f t="shared" ref="D30:AP30" si="8">SUM(D19:D22,D28)</f>
        <v>1.0000000000000009</v>
      </c>
      <c r="E30" s="23">
        <f t="shared" si="8"/>
        <v>1.0000000000000038</v>
      </c>
      <c r="F30" s="23">
        <f t="shared" si="8"/>
        <v>1</v>
      </c>
      <c r="G30" s="23">
        <f t="shared" si="8"/>
        <v>1</v>
      </c>
      <c r="H30" s="23">
        <f t="shared" si="8"/>
        <v>1</v>
      </c>
      <c r="I30" s="23">
        <f t="shared" si="8"/>
        <v>0.99999999999999989</v>
      </c>
      <c r="J30" s="23">
        <f t="shared" si="8"/>
        <v>0.99999999999999989</v>
      </c>
      <c r="K30" s="23">
        <f t="shared" si="8"/>
        <v>1</v>
      </c>
      <c r="L30" s="23">
        <f t="shared" si="8"/>
        <v>1</v>
      </c>
      <c r="M30" s="23">
        <f t="shared" si="8"/>
        <v>1</v>
      </c>
      <c r="N30" s="23">
        <f t="shared" si="8"/>
        <v>1</v>
      </c>
      <c r="O30" s="23">
        <f t="shared" si="8"/>
        <v>1.0000000000000009</v>
      </c>
      <c r="P30" s="23">
        <f t="shared" si="8"/>
        <v>0.99999999999999889</v>
      </c>
      <c r="Q30" s="23">
        <f t="shared" si="8"/>
        <v>1</v>
      </c>
      <c r="R30" s="23">
        <f t="shared" si="8"/>
        <v>0.99999999999999867</v>
      </c>
      <c r="S30" s="23">
        <f t="shared" si="8"/>
        <v>0.99999999999999956</v>
      </c>
      <c r="T30" s="23">
        <f t="shared" si="8"/>
        <v>0.99999999999999956</v>
      </c>
      <c r="U30" s="23">
        <f t="shared" si="8"/>
        <v>1</v>
      </c>
      <c r="V30" s="23">
        <f t="shared" si="8"/>
        <v>1.0000000000000004</v>
      </c>
      <c r="W30" s="23">
        <f t="shared" si="8"/>
        <v>0.99999999999999889</v>
      </c>
      <c r="X30" s="23">
        <f t="shared" si="8"/>
        <v>0.99999999999999933</v>
      </c>
      <c r="Y30" s="23">
        <f t="shared" si="8"/>
        <v>1</v>
      </c>
      <c r="Z30" s="23">
        <f t="shared" si="8"/>
        <v>0.99999999999999944</v>
      </c>
      <c r="AA30" s="23">
        <f t="shared" si="8"/>
        <v>1.0000000000000004</v>
      </c>
      <c r="AB30" s="23">
        <f t="shared" si="8"/>
        <v>0.99999999999999978</v>
      </c>
      <c r="AC30" s="23">
        <f t="shared" si="8"/>
        <v>1.0000000000000002</v>
      </c>
      <c r="AD30" s="23">
        <f t="shared" si="8"/>
        <v>1.0000000000000027</v>
      </c>
      <c r="AE30" s="23">
        <f t="shared" si="8"/>
        <v>1.0000000000000036</v>
      </c>
      <c r="AF30" s="23">
        <f t="shared" si="8"/>
        <v>0.99999999999999822</v>
      </c>
      <c r="AG30" s="23">
        <f t="shared" si="8"/>
        <v>1.0000000000000033</v>
      </c>
      <c r="AH30" s="23">
        <f t="shared" si="8"/>
        <v>0.99999999999999867</v>
      </c>
      <c r="AI30" s="23">
        <f t="shared" si="8"/>
        <v>1</v>
      </c>
      <c r="AJ30" s="23">
        <f t="shared" si="8"/>
        <v>1.0000000000000007</v>
      </c>
      <c r="AK30" s="23">
        <f t="shared" si="8"/>
        <v>1.0000000000000027</v>
      </c>
      <c r="AL30" s="23">
        <f t="shared" si="8"/>
        <v>1.0000000000000031</v>
      </c>
      <c r="AM30" s="23">
        <f t="shared" si="8"/>
        <v>1.0000000000000016</v>
      </c>
      <c r="AN30" s="23">
        <f t="shared" si="8"/>
        <v>1.0000000000000013</v>
      </c>
      <c r="AO30" s="23">
        <f t="shared" si="8"/>
        <v>1.0000000000000002</v>
      </c>
      <c r="AP30" s="23">
        <f t="shared" si="8"/>
        <v>0.99999999999999734</v>
      </c>
    </row>
    <row r="32" spans="1:42" ht="14.5" customHeight="1" x14ac:dyDescent="0.2">
      <c r="A32" s="24"/>
      <c r="B32" s="24"/>
      <c r="C32" s="24"/>
      <c r="D32" s="24"/>
      <c r="E32" s="24"/>
      <c r="F32" s="24"/>
    </row>
    <row r="33" spans="1:6" ht="14.5" customHeight="1" x14ac:dyDescent="0.2">
      <c r="A33" s="24"/>
      <c r="B33" s="24"/>
      <c r="C33" s="24"/>
      <c r="D33" s="24"/>
      <c r="E33" s="24"/>
      <c r="F33" s="24"/>
    </row>
    <row r="64" spans="3:3" ht="14.5" customHeight="1" x14ac:dyDescent="0.2">
      <c r="C64" t="s">
        <v>25</v>
      </c>
    </row>
    <row r="65" spans="2:43" ht="14.5" customHeight="1" x14ac:dyDescent="0.2">
      <c r="D65" s="14">
        <v>1975</v>
      </c>
      <c r="E65" s="14">
        <f t="shared" ref="E65:AP65" si="9">D65+1</f>
        <v>1976</v>
      </c>
      <c r="F65" s="14">
        <f t="shared" si="9"/>
        <v>1977</v>
      </c>
      <c r="G65" s="14">
        <f t="shared" si="9"/>
        <v>1978</v>
      </c>
      <c r="H65" s="14">
        <f t="shared" si="9"/>
        <v>1979</v>
      </c>
      <c r="I65" s="14">
        <f t="shared" si="9"/>
        <v>1980</v>
      </c>
      <c r="J65" s="14">
        <f t="shared" si="9"/>
        <v>1981</v>
      </c>
      <c r="K65" s="14">
        <f t="shared" si="9"/>
        <v>1982</v>
      </c>
      <c r="L65" s="14">
        <f t="shared" si="9"/>
        <v>1983</v>
      </c>
      <c r="M65" s="14">
        <f t="shared" si="9"/>
        <v>1984</v>
      </c>
      <c r="N65" s="14">
        <f t="shared" si="9"/>
        <v>1985</v>
      </c>
      <c r="O65" s="14">
        <f t="shared" si="9"/>
        <v>1986</v>
      </c>
      <c r="P65" s="14">
        <f t="shared" si="9"/>
        <v>1987</v>
      </c>
      <c r="Q65" s="14">
        <f t="shared" si="9"/>
        <v>1988</v>
      </c>
      <c r="R65" s="14">
        <f t="shared" si="9"/>
        <v>1989</v>
      </c>
      <c r="S65" s="14">
        <f t="shared" si="9"/>
        <v>1990</v>
      </c>
      <c r="T65" s="14">
        <f t="shared" si="9"/>
        <v>1991</v>
      </c>
      <c r="U65" s="14">
        <f t="shared" si="9"/>
        <v>1992</v>
      </c>
      <c r="V65" s="14">
        <f t="shared" si="9"/>
        <v>1993</v>
      </c>
      <c r="W65" s="14">
        <f t="shared" si="9"/>
        <v>1994</v>
      </c>
      <c r="X65" s="14">
        <f t="shared" si="9"/>
        <v>1995</v>
      </c>
      <c r="Y65" s="14">
        <f t="shared" si="9"/>
        <v>1996</v>
      </c>
      <c r="Z65" s="14">
        <f t="shared" si="9"/>
        <v>1997</v>
      </c>
      <c r="AA65" s="14">
        <f t="shared" si="9"/>
        <v>1998</v>
      </c>
      <c r="AB65" s="14">
        <f t="shared" si="9"/>
        <v>1999</v>
      </c>
      <c r="AC65" s="14">
        <f t="shared" si="9"/>
        <v>2000</v>
      </c>
      <c r="AD65" s="14">
        <f t="shared" si="9"/>
        <v>2001</v>
      </c>
      <c r="AE65" s="14">
        <f t="shared" si="9"/>
        <v>2002</v>
      </c>
      <c r="AF65" s="14">
        <f t="shared" si="9"/>
        <v>2003</v>
      </c>
      <c r="AG65" s="14">
        <f t="shared" si="9"/>
        <v>2004</v>
      </c>
      <c r="AH65" s="14">
        <f t="shared" si="9"/>
        <v>2005</v>
      </c>
      <c r="AI65" s="14">
        <f t="shared" si="9"/>
        <v>2006</v>
      </c>
      <c r="AJ65" s="14">
        <f t="shared" si="9"/>
        <v>2007</v>
      </c>
      <c r="AK65" s="14">
        <f t="shared" si="9"/>
        <v>2008</v>
      </c>
      <c r="AL65" s="14">
        <f t="shared" si="9"/>
        <v>2009</v>
      </c>
      <c r="AM65" s="14">
        <f t="shared" si="9"/>
        <v>2010</v>
      </c>
      <c r="AN65" s="14">
        <f t="shared" si="9"/>
        <v>2011</v>
      </c>
      <c r="AO65" s="14">
        <f t="shared" si="9"/>
        <v>2012</v>
      </c>
      <c r="AP65" s="14">
        <f t="shared" si="9"/>
        <v>2013</v>
      </c>
    </row>
    <row r="66" spans="2:43" ht="14.5" customHeight="1" x14ac:dyDescent="0.2">
      <c r="C66" t="s">
        <v>31</v>
      </c>
      <c r="D66" s="25">
        <v>1124.9706072788799</v>
      </c>
      <c r="E66" s="25">
        <v>1368.6088211281999</v>
      </c>
      <c r="F66" s="25">
        <v>1576.9561023235001</v>
      </c>
      <c r="G66" s="25">
        <v>1851.8489414933699</v>
      </c>
      <c r="H66" s="25">
        <v>2171.7083793289698</v>
      </c>
      <c r="I66" s="25">
        <v>2539.6444478742001</v>
      </c>
      <c r="J66" s="25">
        <v>2889.85315447413</v>
      </c>
      <c r="K66" s="25">
        <v>3384.7946502201798</v>
      </c>
      <c r="L66" s="25">
        <v>3741.5648704729701</v>
      </c>
      <c r="M66" s="25">
        <v>3915.5390063064801</v>
      </c>
      <c r="N66" s="25">
        <v>4105.8817518508904</v>
      </c>
      <c r="O66" s="25">
        <v>4087.3496305133299</v>
      </c>
      <c r="P66" s="25">
        <v>4329.1542704681697</v>
      </c>
      <c r="Q66" s="25">
        <v>4738.6598718882797</v>
      </c>
      <c r="R66" s="25">
        <v>5141.2594027489104</v>
      </c>
      <c r="S66" s="25">
        <v>6681.8362336992996</v>
      </c>
      <c r="T66" s="25">
        <v>7636.6041455034901</v>
      </c>
      <c r="U66" s="25">
        <v>8143.69875044337</v>
      </c>
      <c r="V66" s="25">
        <v>8203.2589697264393</v>
      </c>
      <c r="W66" s="25">
        <v>8358.3702627989205</v>
      </c>
      <c r="X66" s="25">
        <v>8610.6654214759092</v>
      </c>
      <c r="Y66" s="25">
        <v>8696.61232174207</v>
      </c>
      <c r="Z66" s="25">
        <v>8966.3187004790798</v>
      </c>
      <c r="AA66" s="25">
        <v>9382.8089537833494</v>
      </c>
      <c r="AB66" s="25">
        <v>9974.6784664089191</v>
      </c>
      <c r="AC66" s="25">
        <v>10821.1132698526</v>
      </c>
      <c r="AD66" s="25">
        <v>11504.2854904417</v>
      </c>
      <c r="AE66" s="25">
        <v>12251.418435417399</v>
      </c>
      <c r="AF66" s="25">
        <v>12929.9765117235</v>
      </c>
      <c r="AG66" s="25">
        <v>14205.2202752061</v>
      </c>
      <c r="AH66" s="25">
        <v>14651.6297792562</v>
      </c>
      <c r="AI66" s="25">
        <v>15722.9483740497</v>
      </c>
      <c r="AJ66" s="25">
        <v>16685.732129900502</v>
      </c>
      <c r="AK66" s="25">
        <v>17573.928718822201</v>
      </c>
      <c r="AL66" s="25">
        <v>18879.723755535899</v>
      </c>
      <c r="AM66" s="25">
        <v>19990.942085526502</v>
      </c>
      <c r="AN66" s="25">
        <v>20768.6141074515</v>
      </c>
      <c r="AO66" s="25">
        <v>21620.2641111015</v>
      </c>
      <c r="AP66" s="25">
        <v>22276.472765070601</v>
      </c>
    </row>
    <row r="67" spans="2:43" ht="14.5" customHeight="1" x14ac:dyDescent="0.2">
      <c r="C67" t="s">
        <v>32</v>
      </c>
      <c r="D67" s="26">
        <v>0</v>
      </c>
      <c r="E67" s="26">
        <v>0</v>
      </c>
      <c r="F67" s="26">
        <v>0</v>
      </c>
      <c r="G67" s="26">
        <v>0</v>
      </c>
      <c r="H67" s="26">
        <v>0</v>
      </c>
      <c r="I67" s="26">
        <v>0</v>
      </c>
      <c r="J67" s="26">
        <v>0</v>
      </c>
      <c r="K67" s="26">
        <v>0</v>
      </c>
      <c r="L67" s="26">
        <v>0</v>
      </c>
      <c r="M67" s="26">
        <v>0</v>
      </c>
      <c r="N67" s="26">
        <v>0</v>
      </c>
      <c r="O67" s="26">
        <v>0</v>
      </c>
      <c r="P67" s="26">
        <v>0</v>
      </c>
      <c r="Q67" s="26">
        <v>0</v>
      </c>
      <c r="R67" s="26">
        <v>0</v>
      </c>
      <c r="S67" s="26">
        <v>0</v>
      </c>
      <c r="T67" s="26">
        <v>0</v>
      </c>
      <c r="U67" s="26">
        <v>0</v>
      </c>
      <c r="V67" s="26">
        <v>0</v>
      </c>
      <c r="W67" s="26">
        <v>0</v>
      </c>
      <c r="X67" s="26">
        <v>0</v>
      </c>
      <c r="Y67" s="26">
        <v>0</v>
      </c>
      <c r="Z67" s="26">
        <v>0</v>
      </c>
      <c r="AA67" s="26">
        <v>0</v>
      </c>
      <c r="AB67" s="26">
        <v>2029.2</v>
      </c>
      <c r="AC67" s="26">
        <v>2050.9</v>
      </c>
      <c r="AD67" s="26">
        <v>2075.4</v>
      </c>
      <c r="AE67" s="26">
        <v>2141.8000000000002</v>
      </c>
      <c r="AF67" s="26">
        <v>2162.5</v>
      </c>
      <c r="AG67" s="26">
        <v>2697</v>
      </c>
      <c r="AH67" s="26">
        <v>2840</v>
      </c>
      <c r="AI67" s="26">
        <v>2829.1</v>
      </c>
      <c r="AJ67" s="26">
        <v>3055.2</v>
      </c>
      <c r="AK67" s="26">
        <v>3341.6</v>
      </c>
      <c r="AL67" s="26">
        <v>3585.1</v>
      </c>
      <c r="AM67" s="26">
        <v>3911.7</v>
      </c>
      <c r="AN67" s="26">
        <v>4098.8</v>
      </c>
      <c r="AO67" s="25"/>
      <c r="AP67" s="25"/>
    </row>
    <row r="68" spans="2:43" ht="14.5" customHeight="1" x14ac:dyDescent="0.2">
      <c r="C68" t="s">
        <v>33</v>
      </c>
      <c r="D68" s="27">
        <f>'(5) OECD - Home Care'!D9</f>
        <v>32.299999999999997</v>
      </c>
      <c r="E68" s="27">
        <f>'(5) OECD - Home Care'!E9</f>
        <v>46.9</v>
      </c>
      <c r="F68" s="27">
        <f>'(5) OECD - Home Care'!F9</f>
        <v>55.6</v>
      </c>
      <c r="G68" s="27">
        <f>'(5) OECD - Home Care'!G9</f>
        <v>66</v>
      </c>
      <c r="H68" s="27">
        <f>'(5) OECD - Home Care'!H9</f>
        <v>86.8</v>
      </c>
      <c r="I68" s="27">
        <f>'(5) OECD - Home Care'!I9</f>
        <v>117.3</v>
      </c>
      <c r="J68" s="27">
        <f>'(5) OECD - Home Care'!J9</f>
        <v>180.2</v>
      </c>
      <c r="K68" s="27">
        <f>'(5) OECD - Home Care'!K9</f>
        <v>181.2</v>
      </c>
      <c r="L68" s="27">
        <f>'(5) OECD - Home Care'!L9</f>
        <v>205.5</v>
      </c>
      <c r="M68" s="27">
        <f>'(5) OECD - Home Care'!M9</f>
        <v>220.9</v>
      </c>
      <c r="N68" s="27">
        <f>'(5) OECD - Home Care'!N9</f>
        <v>272.3</v>
      </c>
      <c r="O68" s="27">
        <f>'(5) OECD - Home Care'!O9</f>
        <v>357.5</v>
      </c>
      <c r="P68" s="27">
        <f>'(5) OECD - Home Care'!P9</f>
        <v>431.5</v>
      </c>
      <c r="Q68" s="27">
        <f>'(5) OECD - Home Care'!Q9</f>
        <v>529.9</v>
      </c>
      <c r="R68" s="27">
        <f>'(5) OECD - Home Care'!R9</f>
        <v>620.6</v>
      </c>
      <c r="S68" s="27">
        <f>'(5) OECD - Home Care'!S9</f>
        <v>731.7</v>
      </c>
      <c r="T68" s="27">
        <f>'(5) OECD - Home Care'!T9</f>
        <v>865.9</v>
      </c>
      <c r="U68" s="27">
        <f>'(5) OECD - Home Care'!U9</f>
        <v>968.1</v>
      </c>
      <c r="V68" s="27">
        <f>'(5) OECD - Home Care'!V9</f>
        <v>1111.7</v>
      </c>
      <c r="W68" s="27">
        <f>'(5) OECD - Home Care'!W9</f>
        <v>1260.5999999999999</v>
      </c>
      <c r="X68" s="27">
        <f>'(5) OECD - Home Care'!X9</f>
        <v>1209.7</v>
      </c>
      <c r="Y68" s="27">
        <f>'(5) OECD - Home Care'!Y9</f>
        <v>1229.8</v>
      </c>
      <c r="Z68" s="27">
        <f>'(5) OECD - Home Care'!Z9</f>
        <v>1500.2</v>
      </c>
      <c r="AA68" s="27">
        <f>'(5) OECD - Home Care'!AA9</f>
        <v>1719</v>
      </c>
      <c r="AB68" s="27">
        <f>'(5) OECD - Home Care'!AB9</f>
        <v>1831.2</v>
      </c>
      <c r="AC68" s="27">
        <f>'(5) OECD - Home Care'!AC9</f>
        <v>1991.6</v>
      </c>
      <c r="AD68" s="27">
        <f>'(5) OECD - Home Care'!AD9</f>
        <v>2068.1999999999998</v>
      </c>
      <c r="AE68" s="27">
        <f>'(5) OECD - Home Care'!AE9</f>
        <v>2231.8000000000002</v>
      </c>
      <c r="AF68" s="27">
        <f>'(5) OECD - Home Care'!AF9</f>
        <v>2297.8000000000002</v>
      </c>
      <c r="AG68" s="27">
        <f>'(5) OECD - Home Care'!AG9</f>
        <v>2285.4</v>
      </c>
      <c r="AH68" s="27">
        <f>'(5) OECD - Home Care'!AH9</f>
        <v>2342.5</v>
      </c>
      <c r="AI68" s="27">
        <f>'(5) OECD - Home Care'!AI9</f>
        <v>2508.9</v>
      </c>
      <c r="AJ68" s="27">
        <f>'(5) OECD - Home Care'!AJ9</f>
        <v>2756.3</v>
      </c>
      <c r="AK68" s="27">
        <f>'(5) OECD - Home Care'!AK9</f>
        <v>3021.3</v>
      </c>
      <c r="AL68" s="27">
        <f>'(5) OECD - Home Care'!AL9</f>
        <v>3056</v>
      </c>
      <c r="AM68" s="27">
        <f>'(5) OECD - Home Care'!AM9</f>
        <v>3041.1</v>
      </c>
      <c r="AN68" s="27">
        <f>'(5) OECD - Home Care'!AN9</f>
        <v>3114.7</v>
      </c>
      <c r="AO68" s="27" t="s">
        <v>14</v>
      </c>
      <c r="AP68" s="27" t="s">
        <v>14</v>
      </c>
    </row>
    <row r="69" spans="2:43" ht="14.5" customHeight="1" x14ac:dyDescent="0.2">
      <c r="B69" t="s">
        <v>34</v>
      </c>
      <c r="C69" t="s">
        <v>35</v>
      </c>
      <c r="D69" s="28">
        <f t="shared" ref="D69:AN69" si="10">D66+D68</f>
        <v>1157.2706072788799</v>
      </c>
      <c r="E69" s="28">
        <f t="shared" si="10"/>
        <v>1415.5088211282</v>
      </c>
      <c r="F69" s="28">
        <f t="shared" si="10"/>
        <v>1632.5561023235</v>
      </c>
      <c r="G69" s="28">
        <f t="shared" si="10"/>
        <v>1917.8489414933699</v>
      </c>
      <c r="H69" s="28">
        <f t="shared" si="10"/>
        <v>2258.50837932897</v>
      </c>
      <c r="I69" s="28">
        <f t="shared" si="10"/>
        <v>2656.9444478742003</v>
      </c>
      <c r="J69" s="28">
        <f t="shared" si="10"/>
        <v>3070.0531544741298</v>
      </c>
      <c r="K69" s="28">
        <f t="shared" si="10"/>
        <v>3565.9946502201797</v>
      </c>
      <c r="L69" s="28">
        <f t="shared" si="10"/>
        <v>3947.0648704729701</v>
      </c>
      <c r="M69" s="28">
        <f t="shared" si="10"/>
        <v>4136.4390063064802</v>
      </c>
      <c r="N69" s="28">
        <f t="shared" si="10"/>
        <v>4378.1817518508906</v>
      </c>
      <c r="O69" s="28">
        <f t="shared" si="10"/>
        <v>4444.8496305133303</v>
      </c>
      <c r="P69" s="28">
        <f t="shared" si="10"/>
        <v>4760.6542704681697</v>
      </c>
      <c r="Q69" s="28">
        <f t="shared" si="10"/>
        <v>5268.5598718882793</v>
      </c>
      <c r="R69" s="28">
        <f t="shared" si="10"/>
        <v>5761.8594027489107</v>
      </c>
      <c r="S69" s="28">
        <f t="shared" si="10"/>
        <v>7413.5362336992994</v>
      </c>
      <c r="T69" s="28">
        <f t="shared" si="10"/>
        <v>8502.5041455034898</v>
      </c>
      <c r="U69" s="28">
        <f t="shared" si="10"/>
        <v>9111.7987504433695</v>
      </c>
      <c r="V69" s="28">
        <f t="shared" si="10"/>
        <v>9314.95896972644</v>
      </c>
      <c r="W69" s="28">
        <f t="shared" si="10"/>
        <v>9618.9702627989209</v>
      </c>
      <c r="X69" s="28">
        <f t="shared" si="10"/>
        <v>9820.3654214759099</v>
      </c>
      <c r="Y69" s="28">
        <f t="shared" si="10"/>
        <v>9926.4123217420693</v>
      </c>
      <c r="Z69" s="28">
        <f t="shared" si="10"/>
        <v>10466.518700479081</v>
      </c>
      <c r="AA69" s="28">
        <f t="shared" si="10"/>
        <v>11101.808953783349</v>
      </c>
      <c r="AB69" s="28">
        <f t="shared" si="10"/>
        <v>11805.87846640892</v>
      </c>
      <c r="AC69" s="28">
        <f t="shared" si="10"/>
        <v>12812.7132698526</v>
      </c>
      <c r="AD69" s="28">
        <f t="shared" si="10"/>
        <v>13572.485490441701</v>
      </c>
      <c r="AE69" s="28">
        <f t="shared" si="10"/>
        <v>14483.218435417399</v>
      </c>
      <c r="AF69" s="28">
        <f t="shared" si="10"/>
        <v>15227.776511723499</v>
      </c>
      <c r="AG69" s="28">
        <f t="shared" si="10"/>
        <v>16490.6202752061</v>
      </c>
      <c r="AH69" s="28">
        <f t="shared" si="10"/>
        <v>16994.1297792562</v>
      </c>
      <c r="AI69" s="28">
        <f t="shared" si="10"/>
        <v>18231.848374049699</v>
      </c>
      <c r="AJ69" s="28">
        <f t="shared" si="10"/>
        <v>19442.032129900501</v>
      </c>
      <c r="AK69" s="28">
        <f t="shared" si="10"/>
        <v>20595.2287188222</v>
      </c>
      <c r="AL69" s="28">
        <f t="shared" si="10"/>
        <v>21935.723755535899</v>
      </c>
      <c r="AM69" s="28">
        <f t="shared" si="10"/>
        <v>23032.0420855265</v>
      </c>
      <c r="AN69" s="28">
        <f t="shared" si="10"/>
        <v>23883.314107451501</v>
      </c>
    </row>
    <row r="70" spans="2:43" ht="14.5" customHeight="1" x14ac:dyDescent="0.2">
      <c r="B70" t="s">
        <v>36</v>
      </c>
      <c r="C70" t="s">
        <v>37</v>
      </c>
      <c r="D70" s="28">
        <f t="shared" ref="D70:AN70" si="11">D66+1.5*D68</f>
        <v>1173.42060727888</v>
      </c>
      <c r="E70" s="28">
        <f t="shared" si="11"/>
        <v>1438.9588211281998</v>
      </c>
      <c r="F70" s="28">
        <f t="shared" si="11"/>
        <v>1660.3561023235002</v>
      </c>
      <c r="G70" s="28">
        <f t="shared" si="11"/>
        <v>1950.8489414933699</v>
      </c>
      <c r="H70" s="28">
        <f t="shared" si="11"/>
        <v>2301.9083793289697</v>
      </c>
      <c r="I70" s="28">
        <f t="shared" si="11"/>
        <v>2715.5944478741999</v>
      </c>
      <c r="J70" s="28">
        <f t="shared" si="11"/>
        <v>3160.1531544741301</v>
      </c>
      <c r="K70" s="28">
        <f t="shared" si="11"/>
        <v>3656.5946502201796</v>
      </c>
      <c r="L70" s="28">
        <f t="shared" si="11"/>
        <v>4049.8148704729701</v>
      </c>
      <c r="M70" s="28">
        <f t="shared" si="11"/>
        <v>4246.88900630648</v>
      </c>
      <c r="N70" s="28">
        <f t="shared" si="11"/>
        <v>4514.3317518508902</v>
      </c>
      <c r="O70" s="28">
        <f t="shared" si="11"/>
        <v>4623.5996305133303</v>
      </c>
      <c r="P70" s="28">
        <f t="shared" si="11"/>
        <v>4976.4042704681697</v>
      </c>
      <c r="Q70" s="28">
        <f t="shared" si="11"/>
        <v>5533.50987188828</v>
      </c>
      <c r="R70" s="28">
        <f t="shared" si="11"/>
        <v>6072.15940274891</v>
      </c>
      <c r="S70" s="28">
        <f t="shared" si="11"/>
        <v>7779.3862336992997</v>
      </c>
      <c r="T70" s="28">
        <f t="shared" si="11"/>
        <v>8935.4541455034905</v>
      </c>
      <c r="U70" s="28">
        <f t="shared" si="11"/>
        <v>9595.8487504433706</v>
      </c>
      <c r="V70" s="28">
        <f t="shared" si="11"/>
        <v>9870.8089697264404</v>
      </c>
      <c r="W70" s="28">
        <f t="shared" si="11"/>
        <v>10249.27026279892</v>
      </c>
      <c r="X70" s="28">
        <f t="shared" si="11"/>
        <v>10425.21542147591</v>
      </c>
      <c r="Y70" s="28">
        <f t="shared" si="11"/>
        <v>10541.312321742069</v>
      </c>
      <c r="Z70" s="28">
        <f t="shared" si="11"/>
        <v>11216.618700479081</v>
      </c>
      <c r="AA70" s="28">
        <f t="shared" si="11"/>
        <v>11961.308953783349</v>
      </c>
      <c r="AB70" s="28">
        <f t="shared" si="11"/>
        <v>12721.47846640892</v>
      </c>
      <c r="AC70" s="28">
        <f t="shared" si="11"/>
        <v>13808.513269852599</v>
      </c>
      <c r="AD70" s="28">
        <f t="shared" si="11"/>
        <v>14606.585490441699</v>
      </c>
      <c r="AE70" s="28">
        <f t="shared" si="11"/>
        <v>15599.1184354174</v>
      </c>
      <c r="AF70" s="28">
        <f t="shared" si="11"/>
        <v>16376.676511723501</v>
      </c>
      <c r="AG70" s="28">
        <f t="shared" si="11"/>
        <v>17633.320275206101</v>
      </c>
      <c r="AH70" s="28">
        <f t="shared" si="11"/>
        <v>18165.3797792562</v>
      </c>
      <c r="AI70" s="28">
        <f t="shared" si="11"/>
        <v>19486.2983740497</v>
      </c>
      <c r="AJ70" s="28">
        <f t="shared" si="11"/>
        <v>20820.182129900502</v>
      </c>
      <c r="AK70" s="28">
        <f t="shared" si="11"/>
        <v>22105.878718822201</v>
      </c>
      <c r="AL70" s="28">
        <f t="shared" si="11"/>
        <v>23463.723755535899</v>
      </c>
      <c r="AM70" s="28">
        <f t="shared" si="11"/>
        <v>24552.592085526499</v>
      </c>
      <c r="AN70" s="28">
        <f t="shared" si="11"/>
        <v>25440.664107451499</v>
      </c>
    </row>
    <row r="71" spans="2:43" ht="25.75" customHeight="1" x14ac:dyDescent="0.2">
      <c r="B71" s="29" t="s">
        <v>38</v>
      </c>
      <c r="C71" t="s">
        <v>39</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f t="shared" ref="AB71:AN71" si="12">AB70+AB67</f>
        <v>14750.678466408921</v>
      </c>
      <c r="AC71" s="28">
        <f t="shared" si="12"/>
        <v>15859.413269852599</v>
      </c>
      <c r="AD71" s="28">
        <f t="shared" si="12"/>
        <v>16681.985490441701</v>
      </c>
      <c r="AE71" s="28">
        <f t="shared" si="12"/>
        <v>17740.918435417399</v>
      </c>
      <c r="AF71" s="28">
        <f t="shared" si="12"/>
        <v>18539.176511723501</v>
      </c>
      <c r="AG71" s="28">
        <f t="shared" si="12"/>
        <v>20330.320275206101</v>
      </c>
      <c r="AH71" s="28">
        <f t="shared" si="12"/>
        <v>21005.3797792562</v>
      </c>
      <c r="AI71" s="28">
        <f t="shared" si="12"/>
        <v>22315.398374049699</v>
      </c>
      <c r="AJ71" s="28">
        <f t="shared" si="12"/>
        <v>23875.382129900503</v>
      </c>
      <c r="AK71" s="28">
        <f t="shared" si="12"/>
        <v>25447.4787188222</v>
      </c>
      <c r="AL71" s="28">
        <f t="shared" si="12"/>
        <v>27048.823755535897</v>
      </c>
      <c r="AM71" s="28">
        <f t="shared" si="12"/>
        <v>28464.2920855265</v>
      </c>
      <c r="AN71" s="28">
        <f t="shared" si="12"/>
        <v>29539.464107451498</v>
      </c>
    </row>
    <row r="72" spans="2:43" ht="14.5" customHeight="1" x14ac:dyDescent="0.2">
      <c r="C72" t="s">
        <v>40</v>
      </c>
      <c r="D72">
        <v>12199</v>
      </c>
      <c r="E72">
        <v>14050</v>
      </c>
      <c r="F72">
        <v>15450</v>
      </c>
      <c r="G72">
        <v>17107</v>
      </c>
      <c r="H72">
        <v>19170</v>
      </c>
      <c r="I72">
        <v>22298</v>
      </c>
      <c r="J72">
        <v>26277</v>
      </c>
      <c r="K72">
        <v>30759</v>
      </c>
      <c r="L72">
        <v>34039</v>
      </c>
      <c r="M72">
        <v>36743</v>
      </c>
      <c r="N72">
        <v>39842</v>
      </c>
      <c r="O72">
        <v>43338</v>
      </c>
      <c r="P72">
        <v>46789</v>
      </c>
      <c r="Q72">
        <v>50960</v>
      </c>
      <c r="R72">
        <v>56090</v>
      </c>
      <c r="S72">
        <v>61093</v>
      </c>
      <c r="T72">
        <v>66437</v>
      </c>
      <c r="U72">
        <v>69854</v>
      </c>
      <c r="V72">
        <v>71519</v>
      </c>
      <c r="W72">
        <v>73160</v>
      </c>
      <c r="X72">
        <v>74237</v>
      </c>
      <c r="Y72">
        <v>75082</v>
      </c>
      <c r="Z72">
        <v>78742</v>
      </c>
      <c r="AA72">
        <v>84067</v>
      </c>
      <c r="AB72">
        <v>90464</v>
      </c>
      <c r="AC72">
        <v>98604</v>
      </c>
      <c r="AD72">
        <v>107187</v>
      </c>
      <c r="AE72">
        <v>115040</v>
      </c>
      <c r="AF72">
        <v>123574</v>
      </c>
      <c r="AG72">
        <v>131537</v>
      </c>
      <c r="AH72">
        <v>140297</v>
      </c>
      <c r="AI72">
        <v>150746</v>
      </c>
      <c r="AJ72">
        <v>160262</v>
      </c>
      <c r="AK72">
        <v>172061</v>
      </c>
      <c r="AL72">
        <v>182105</v>
      </c>
      <c r="AM72">
        <v>193342</v>
      </c>
      <c r="AN72">
        <v>200095</v>
      </c>
      <c r="AO72">
        <v>205875</v>
      </c>
      <c r="AP72">
        <v>211211</v>
      </c>
    </row>
    <row r="74" spans="2:43" ht="14.5" customHeight="1" x14ac:dyDescent="0.2">
      <c r="AN74" s="30">
        <f>AN66/D66</f>
        <v>18.461472658105606</v>
      </c>
      <c r="AO74" s="30">
        <f>AN74^(1/(2011-1975))</f>
        <v>1.0843614385299061</v>
      </c>
    </row>
    <row r="75" spans="2:43" ht="14.5" customHeight="1" x14ac:dyDescent="0.2">
      <c r="AN75" s="30">
        <f>AN72/D72</f>
        <v>16.402573981473893</v>
      </c>
      <c r="AO75" s="30">
        <f>AN75^(1/(2011-1975))</f>
        <v>1.0808055240041115</v>
      </c>
    </row>
    <row r="76" spans="2:43" ht="14.5" customHeight="1" x14ac:dyDescent="0.2">
      <c r="C76" t="s">
        <v>41</v>
      </c>
      <c r="D76" s="14">
        <v>1975</v>
      </c>
      <c r="E76" s="14">
        <f t="shared" ref="E76:AN76" si="13">D76+1</f>
        <v>1976</v>
      </c>
      <c r="F76" s="14">
        <f t="shared" si="13"/>
        <v>1977</v>
      </c>
      <c r="G76" s="14">
        <f t="shared" si="13"/>
        <v>1978</v>
      </c>
      <c r="H76" s="14">
        <f t="shared" si="13"/>
        <v>1979</v>
      </c>
      <c r="I76" s="14">
        <f t="shared" si="13"/>
        <v>1980</v>
      </c>
      <c r="J76" s="14">
        <f t="shared" si="13"/>
        <v>1981</v>
      </c>
      <c r="K76" s="14">
        <f t="shared" si="13"/>
        <v>1982</v>
      </c>
      <c r="L76" s="14">
        <f t="shared" si="13"/>
        <v>1983</v>
      </c>
      <c r="M76" s="14">
        <f t="shared" si="13"/>
        <v>1984</v>
      </c>
      <c r="N76" s="14">
        <f t="shared" si="13"/>
        <v>1985</v>
      </c>
      <c r="O76" s="14">
        <f t="shared" si="13"/>
        <v>1986</v>
      </c>
      <c r="P76" s="14">
        <f t="shared" si="13"/>
        <v>1987</v>
      </c>
      <c r="Q76" s="14">
        <f t="shared" si="13"/>
        <v>1988</v>
      </c>
      <c r="R76" s="14">
        <f t="shared" si="13"/>
        <v>1989</v>
      </c>
      <c r="S76" s="14">
        <f t="shared" si="13"/>
        <v>1990</v>
      </c>
      <c r="T76" s="14">
        <f t="shared" si="13"/>
        <v>1991</v>
      </c>
      <c r="U76" s="14">
        <f t="shared" si="13"/>
        <v>1992</v>
      </c>
      <c r="V76" s="14">
        <f t="shared" si="13"/>
        <v>1993</v>
      </c>
      <c r="W76" s="14">
        <f t="shared" si="13"/>
        <v>1994</v>
      </c>
      <c r="X76" s="14">
        <f t="shared" si="13"/>
        <v>1995</v>
      </c>
      <c r="Y76" s="14">
        <f t="shared" si="13"/>
        <v>1996</v>
      </c>
      <c r="Z76" s="14">
        <f t="shared" si="13"/>
        <v>1997</v>
      </c>
      <c r="AA76" s="14">
        <f t="shared" si="13"/>
        <v>1998</v>
      </c>
      <c r="AB76" s="14">
        <f t="shared" si="13"/>
        <v>1999</v>
      </c>
      <c r="AC76" s="14">
        <f t="shared" si="13"/>
        <v>2000</v>
      </c>
      <c r="AD76" s="14">
        <f t="shared" si="13"/>
        <v>2001</v>
      </c>
      <c r="AE76" s="14">
        <f t="shared" si="13"/>
        <v>2002</v>
      </c>
      <c r="AF76" s="14">
        <f t="shared" si="13"/>
        <v>2003</v>
      </c>
      <c r="AG76" s="14">
        <f t="shared" si="13"/>
        <v>2004</v>
      </c>
      <c r="AH76" s="14">
        <f t="shared" si="13"/>
        <v>2005</v>
      </c>
      <c r="AI76" s="14">
        <f t="shared" si="13"/>
        <v>2006</v>
      </c>
      <c r="AJ76" s="14">
        <f t="shared" si="13"/>
        <v>2007</v>
      </c>
      <c r="AK76" s="14">
        <f t="shared" si="13"/>
        <v>2008</v>
      </c>
      <c r="AL76" s="14">
        <f t="shared" si="13"/>
        <v>2009</v>
      </c>
      <c r="AM76" s="14">
        <f t="shared" si="13"/>
        <v>2010</v>
      </c>
      <c r="AN76" s="14">
        <f t="shared" si="13"/>
        <v>2011</v>
      </c>
    </row>
    <row r="77" spans="2:43" ht="14.5" customHeight="1" x14ac:dyDescent="0.2">
      <c r="C77" t="s">
        <v>42</v>
      </c>
      <c r="D77" s="31">
        <f t="shared" ref="D77:AN77" si="14">D69/D72</f>
        <v>9.4866022401744396E-2</v>
      </c>
      <c r="E77" s="31">
        <f t="shared" si="14"/>
        <v>0.10074795879916014</v>
      </c>
      <c r="F77" s="31">
        <f t="shared" si="14"/>
        <v>0.10566706163906149</v>
      </c>
      <c r="G77" s="31">
        <f t="shared" si="14"/>
        <v>0.11210901627949786</v>
      </c>
      <c r="H77" s="31">
        <f t="shared" si="14"/>
        <v>0.11781473027276838</v>
      </c>
      <c r="I77" s="31">
        <f t="shared" si="14"/>
        <v>0.11915617758876133</v>
      </c>
      <c r="J77" s="31">
        <f t="shared" si="14"/>
        <v>0.1168342335302405</v>
      </c>
      <c r="K77" s="31">
        <f t="shared" si="14"/>
        <v>0.11593337397900386</v>
      </c>
      <c r="L77" s="31">
        <f t="shared" si="14"/>
        <v>0.11595713359596257</v>
      </c>
      <c r="M77" s="31">
        <f t="shared" si="14"/>
        <v>0.11257760679058543</v>
      </c>
      <c r="N77" s="31">
        <f t="shared" si="14"/>
        <v>0.10988860378120803</v>
      </c>
      <c r="O77" s="31">
        <f t="shared" si="14"/>
        <v>0.10256240782946445</v>
      </c>
      <c r="P77" s="31">
        <f t="shared" si="14"/>
        <v>0.10174729681053601</v>
      </c>
      <c r="Q77" s="31">
        <f t="shared" si="14"/>
        <v>0.10338618272936184</v>
      </c>
      <c r="R77" s="31">
        <f t="shared" si="14"/>
        <v>0.10272525232214139</v>
      </c>
      <c r="S77" s="31">
        <f t="shared" si="14"/>
        <v>0.12134837434238455</v>
      </c>
      <c r="T77" s="31">
        <f t="shared" si="14"/>
        <v>0.1279784479356908</v>
      </c>
      <c r="U77" s="31">
        <f t="shared" si="14"/>
        <v>0.13044061543280799</v>
      </c>
      <c r="V77" s="31">
        <f t="shared" si="14"/>
        <v>0.13024453599360225</v>
      </c>
      <c r="W77" s="31">
        <f t="shared" si="14"/>
        <v>0.13147854377800602</v>
      </c>
      <c r="X77" s="31">
        <f t="shared" si="14"/>
        <v>0.13228397458781888</v>
      </c>
      <c r="Y77" s="31">
        <f t="shared" si="14"/>
        <v>0.13220761729498506</v>
      </c>
      <c r="Z77" s="31">
        <f t="shared" si="14"/>
        <v>0.13292167712883951</v>
      </c>
      <c r="AA77" s="31">
        <f t="shared" si="14"/>
        <v>0.13205905948568819</v>
      </c>
      <c r="AB77" s="31">
        <f t="shared" si="14"/>
        <v>0.13050360879917891</v>
      </c>
      <c r="AC77" s="31">
        <f t="shared" si="14"/>
        <v>0.12994111060253744</v>
      </c>
      <c r="AD77" s="31">
        <f t="shared" si="14"/>
        <v>0.12662436200697566</v>
      </c>
      <c r="AE77" s="31">
        <f t="shared" si="14"/>
        <v>0.12589723952901077</v>
      </c>
      <c r="AF77" s="31">
        <f t="shared" si="14"/>
        <v>0.12322799708452829</v>
      </c>
      <c r="AG77" s="31">
        <f t="shared" si="14"/>
        <v>0.12536868162726914</v>
      </c>
      <c r="AH77" s="31">
        <f t="shared" si="14"/>
        <v>0.12112967333055019</v>
      </c>
      <c r="AI77" s="31">
        <f t="shared" si="14"/>
        <v>0.1209441602035855</v>
      </c>
      <c r="AJ77" s="31">
        <f t="shared" si="14"/>
        <v>0.12131404905654804</v>
      </c>
      <c r="AK77" s="31">
        <f t="shared" si="14"/>
        <v>0.11969725108433753</v>
      </c>
      <c r="AL77" s="31">
        <f t="shared" si="14"/>
        <v>0.1204564605888685</v>
      </c>
      <c r="AM77" s="31">
        <f t="shared" si="14"/>
        <v>0.11912591203942496</v>
      </c>
      <c r="AN77" s="31">
        <f t="shared" si="14"/>
        <v>0.11935987459682401</v>
      </c>
    </row>
    <row r="79" spans="2:43" ht="14.5" customHeight="1" x14ac:dyDescent="0.2">
      <c r="B79" t="s">
        <v>43</v>
      </c>
      <c r="C79" t="s">
        <v>44</v>
      </c>
      <c r="M79" s="28">
        <f>M70+'(9) RCF Imputed'!D35</f>
        <v>4391.8095305064799</v>
      </c>
      <c r="N79" s="28">
        <f>N70+'(9) RCF Imputed'!E35</f>
        <v>4663.1502299508902</v>
      </c>
      <c r="O79" s="28">
        <f>O70+'(9) RCF Imputed'!F35</f>
        <v>4723.9762087133304</v>
      </c>
      <c r="P79" s="28">
        <f>P70+'(9) RCF Imputed'!G35</f>
        <v>5184.3908996681694</v>
      </c>
      <c r="Q79" s="28">
        <f>Q70+'(9) RCF Imputed'!H35</f>
        <v>5748.0827883882803</v>
      </c>
      <c r="R79" s="28">
        <f>R70+'(9) RCF Imputed'!I35</f>
        <v>6296.5388098489102</v>
      </c>
      <c r="S79" s="28">
        <f>S70+'(9) RCF Imputed'!J35</f>
        <v>8042.0162576992998</v>
      </c>
      <c r="T79" s="28">
        <f>T70+'(9) RCF Imputed'!K35</f>
        <v>9205.1757090034898</v>
      </c>
      <c r="U79" s="28">
        <f>U70+'(9) RCF Imputed'!L35</f>
        <v>9906.5282624433712</v>
      </c>
      <c r="V79" s="28">
        <f>V70+'(9) RCF Imputed'!M35</f>
        <v>10186.846967126441</v>
      </c>
      <c r="W79" s="28" t="s">
        <v>14</v>
      </c>
      <c r="X79" s="28" t="s">
        <v>14</v>
      </c>
      <c r="Y79" s="28">
        <f>Y70+'(9) RCF Imputed'!P35</f>
        <v>10861.365656742069</v>
      </c>
      <c r="Z79" s="28">
        <f>Z70+'(9) RCF Imputed'!Q35</f>
        <v>11553.368911279082</v>
      </c>
      <c r="AA79" s="28">
        <f>AA70+'(9) RCF Imputed'!R35</f>
        <v>12316.734707683348</v>
      </c>
      <c r="AB79" s="28">
        <f>AB70+'(9) RCF Imputed'!S35</f>
        <v>13094.05446480892</v>
      </c>
      <c r="AC79" s="28">
        <f>AC70+'(9) RCF Imputed'!T35</f>
        <v>14178.8241913526</v>
      </c>
      <c r="AD79" s="28">
        <f>AD70+'(9) RCF Imputed'!U35</f>
        <v>14958.763550441699</v>
      </c>
      <c r="AE79" s="28">
        <f>AE70+'(9) RCF Imputed'!V35</f>
        <v>15980.9428951174</v>
      </c>
      <c r="AF79" s="28">
        <f>AF70+'(9) RCF Imputed'!W35</f>
        <v>16715.1188222235</v>
      </c>
      <c r="AG79" s="28">
        <f>AG70+'(9) RCF Imputed'!X35</f>
        <v>18027.410615006102</v>
      </c>
      <c r="AH79" s="28">
        <f>AH70+'(9) RCF Imputed'!Y35</f>
        <v>18528.9880032562</v>
      </c>
      <c r="AI79" s="28">
        <f>AI70+'(9) RCF Imputed'!Z35</f>
        <v>19786.021191049702</v>
      </c>
      <c r="AJ79" s="28">
        <f>AJ70+'(9) RCF Imputed'!AA35</f>
        <v>21239.482368200501</v>
      </c>
      <c r="AK79" s="28">
        <f>AK70+'(9) RCF Imputed'!AB35</f>
        <v>22544.8650936222</v>
      </c>
      <c r="AL79" s="28">
        <f>AL70+'(9) RCF Imputed'!AC35</f>
        <v>23732.2118754359</v>
      </c>
      <c r="AM79" s="28">
        <f>AM70+'(9) RCF Imputed'!AD35</f>
        <v>24552.592085526499</v>
      </c>
      <c r="AN79" s="28">
        <f>AN70+'(9) RCF Imputed'!AE35</f>
        <v>25440.664107451499</v>
      </c>
      <c r="AP79" s="30">
        <f>AN79/Y79</f>
        <v>2.3423080403944874</v>
      </c>
      <c r="AQ79" s="30">
        <f>AP79^(1/(2011-1984+1))</f>
        <v>1.03086447086235</v>
      </c>
    </row>
    <row r="80" spans="2:43" ht="53.5" customHeight="1" x14ac:dyDescent="0.2">
      <c r="B80" s="29"/>
      <c r="C80" t="s">
        <v>45</v>
      </c>
      <c r="M80" s="14">
        <v>1984</v>
      </c>
      <c r="N80" s="14">
        <f t="shared" ref="N80:AN80" si="15">M80+1</f>
        <v>1985</v>
      </c>
      <c r="O80" s="14">
        <f t="shared" si="15"/>
        <v>1986</v>
      </c>
      <c r="P80" s="14">
        <f t="shared" si="15"/>
        <v>1987</v>
      </c>
      <c r="Q80" s="14">
        <f t="shared" si="15"/>
        <v>1988</v>
      </c>
      <c r="R80" s="14">
        <f t="shared" si="15"/>
        <v>1989</v>
      </c>
      <c r="S80" s="14">
        <f t="shared" si="15"/>
        <v>1990</v>
      </c>
      <c r="T80" s="14">
        <f t="shared" si="15"/>
        <v>1991</v>
      </c>
      <c r="U80" s="14">
        <f t="shared" si="15"/>
        <v>1992</v>
      </c>
      <c r="V80" s="14">
        <f t="shared" si="15"/>
        <v>1993</v>
      </c>
      <c r="W80" s="14">
        <f t="shared" si="15"/>
        <v>1994</v>
      </c>
      <c r="X80" s="14">
        <f t="shared" si="15"/>
        <v>1995</v>
      </c>
      <c r="Y80" s="14">
        <f t="shared" si="15"/>
        <v>1996</v>
      </c>
      <c r="Z80" s="14">
        <f t="shared" si="15"/>
        <v>1997</v>
      </c>
      <c r="AA80" s="14">
        <f t="shared" si="15"/>
        <v>1998</v>
      </c>
      <c r="AB80" s="14">
        <f t="shared" si="15"/>
        <v>1999</v>
      </c>
      <c r="AC80" s="14">
        <f t="shared" si="15"/>
        <v>2000</v>
      </c>
      <c r="AD80" s="14">
        <f t="shared" si="15"/>
        <v>2001</v>
      </c>
      <c r="AE80" s="14">
        <f t="shared" si="15"/>
        <v>2002</v>
      </c>
      <c r="AF80" s="14">
        <f t="shared" si="15"/>
        <v>2003</v>
      </c>
      <c r="AG80" s="14">
        <f t="shared" si="15"/>
        <v>2004</v>
      </c>
      <c r="AH80" s="14">
        <f t="shared" si="15"/>
        <v>2005</v>
      </c>
      <c r="AI80" s="14">
        <f t="shared" si="15"/>
        <v>2006</v>
      </c>
      <c r="AJ80" s="14">
        <f t="shared" si="15"/>
        <v>2007</v>
      </c>
      <c r="AK80" s="14">
        <f t="shared" si="15"/>
        <v>2008</v>
      </c>
      <c r="AL80" s="14">
        <f t="shared" si="15"/>
        <v>2009</v>
      </c>
      <c r="AM80" s="14">
        <f t="shared" si="15"/>
        <v>2010</v>
      </c>
      <c r="AN80" s="14">
        <f t="shared" si="15"/>
        <v>2011</v>
      </c>
    </row>
    <row r="81" spans="2:40" ht="14.5" customHeight="1" x14ac:dyDescent="0.2">
      <c r="C81" t="s">
        <v>46</v>
      </c>
      <c r="M81" s="31">
        <f t="shared" ref="M81:AN81" si="16">M79/M72</f>
        <v>0.11952778843606891</v>
      </c>
      <c r="N81" s="31">
        <f t="shared" si="16"/>
        <v>0.11704106796724287</v>
      </c>
      <c r="O81" s="31">
        <f t="shared" si="16"/>
        <v>0.10900309679065324</v>
      </c>
      <c r="P81" s="31">
        <f t="shared" si="16"/>
        <v>0.1108036269137654</v>
      </c>
      <c r="Q81" s="31">
        <f t="shared" si="16"/>
        <v>0.11279597308454239</v>
      </c>
      <c r="R81" s="31">
        <f t="shared" si="16"/>
        <v>0.1122577787457463</v>
      </c>
      <c r="S81" s="31">
        <f t="shared" si="16"/>
        <v>0.13163564168888905</v>
      </c>
      <c r="T81" s="31">
        <f t="shared" si="16"/>
        <v>0.13855495746351415</v>
      </c>
      <c r="U81" s="31">
        <f t="shared" si="16"/>
        <v>0.14181762336363518</v>
      </c>
      <c r="V81" s="31">
        <f t="shared" si="16"/>
        <v>0.1424355341535318</v>
      </c>
      <c r="W81" s="31" t="e">
        <f t="shared" si="16"/>
        <v>#VALUE!</v>
      </c>
      <c r="X81" s="31" t="e">
        <f t="shared" si="16"/>
        <v>#VALUE!</v>
      </c>
      <c r="Y81" s="31">
        <f t="shared" si="16"/>
        <v>0.14466004710505939</v>
      </c>
      <c r="Z81" s="31">
        <f t="shared" si="16"/>
        <v>0.14672435182341168</v>
      </c>
      <c r="AA81" s="31">
        <f t="shared" si="16"/>
        <v>0.14651093422726336</v>
      </c>
      <c r="AB81" s="31">
        <f t="shared" si="16"/>
        <v>0.14474326212425848</v>
      </c>
      <c r="AC81" s="31">
        <f t="shared" si="16"/>
        <v>0.14379562889287048</v>
      </c>
      <c r="AD81" s="31">
        <f t="shared" si="16"/>
        <v>0.13955762872775335</v>
      </c>
      <c r="AE81" s="31">
        <f t="shared" si="16"/>
        <v>0.13891640207855876</v>
      </c>
      <c r="AF81" s="31">
        <f t="shared" si="16"/>
        <v>0.13526404277779711</v>
      </c>
      <c r="AG81" s="31">
        <f t="shared" si="16"/>
        <v>0.13705201285574478</v>
      </c>
      <c r="AH81" s="31">
        <f t="shared" si="16"/>
        <v>0.13206973779379602</v>
      </c>
      <c r="AI81" s="31">
        <f t="shared" si="16"/>
        <v>0.13125403785871401</v>
      </c>
      <c r="AJ81" s="31">
        <f t="shared" si="16"/>
        <v>0.13252974733998391</v>
      </c>
      <c r="AK81" s="31">
        <f t="shared" si="16"/>
        <v>0.13102832770716316</v>
      </c>
      <c r="AL81" s="31">
        <f t="shared" si="16"/>
        <v>0.13032158301768704</v>
      </c>
      <c r="AM81" s="31">
        <f t="shared" si="16"/>
        <v>0.12699047328323126</v>
      </c>
      <c r="AN81" s="31">
        <f t="shared" si="16"/>
        <v>0.12714292764662535</v>
      </c>
    </row>
    <row r="84" spans="2:40" ht="14.5" customHeight="1" x14ac:dyDescent="0.2">
      <c r="B84" t="s">
        <v>47</v>
      </c>
      <c r="C84" t="s">
        <v>48</v>
      </c>
      <c r="AB84" s="28">
        <f t="shared" ref="AB84:AN84" si="17">AB67+AB79</f>
        <v>15123.254464808921</v>
      </c>
      <c r="AC84" s="28">
        <f t="shared" si="17"/>
        <v>16229.7241913526</v>
      </c>
      <c r="AD84" s="28">
        <f t="shared" si="17"/>
        <v>17034.163550441699</v>
      </c>
      <c r="AE84" s="28">
        <f t="shared" si="17"/>
        <v>18122.742895117401</v>
      </c>
      <c r="AF84" s="28">
        <f t="shared" si="17"/>
        <v>18877.6188222235</v>
      </c>
      <c r="AG84" s="28">
        <f t="shared" si="17"/>
        <v>20724.410615006102</v>
      </c>
      <c r="AH84" s="28">
        <f t="shared" si="17"/>
        <v>21368.9880032562</v>
      </c>
      <c r="AI84" s="28">
        <f t="shared" si="17"/>
        <v>22615.1211910497</v>
      </c>
      <c r="AJ84" s="28">
        <f t="shared" si="17"/>
        <v>24294.682368200502</v>
      </c>
      <c r="AK84" s="28">
        <f t="shared" si="17"/>
        <v>25886.465093622199</v>
      </c>
      <c r="AL84" s="28">
        <f t="shared" si="17"/>
        <v>27317.311875435898</v>
      </c>
      <c r="AM84" s="28">
        <f t="shared" si="17"/>
        <v>28464.2920855265</v>
      </c>
      <c r="AN84" s="28">
        <f t="shared" si="17"/>
        <v>29539.464107451498</v>
      </c>
    </row>
    <row r="85" spans="2:40" ht="14.5" customHeight="1" x14ac:dyDescent="0.2">
      <c r="C85" t="s">
        <v>49</v>
      </c>
      <c r="AB85" s="31">
        <f t="shared" ref="AB85:AN85" si="18">AB84/AB72</f>
        <v>0.16717428440936638</v>
      </c>
      <c r="AC85" s="31">
        <f t="shared" si="18"/>
        <v>0.16459498794524158</v>
      </c>
      <c r="AD85" s="31">
        <f t="shared" si="18"/>
        <v>0.15892005140960844</v>
      </c>
      <c r="AE85" s="31">
        <f t="shared" si="18"/>
        <v>0.15753427412306503</v>
      </c>
      <c r="AF85" s="31">
        <f t="shared" si="18"/>
        <v>0.15276367862352516</v>
      </c>
      <c r="AG85" s="31">
        <f t="shared" si="18"/>
        <v>0.15755574944697007</v>
      </c>
      <c r="AH85" s="31">
        <f t="shared" si="18"/>
        <v>0.15231250848739603</v>
      </c>
      <c r="AI85" s="31">
        <f t="shared" si="18"/>
        <v>0.15002136833514454</v>
      </c>
      <c r="AJ85" s="31">
        <f t="shared" si="18"/>
        <v>0.15159353039523094</v>
      </c>
      <c r="AK85" s="31">
        <f t="shared" si="18"/>
        <v>0.15044934699683368</v>
      </c>
      <c r="AL85" s="31">
        <f t="shared" si="18"/>
        <v>0.15000857678501908</v>
      </c>
      <c r="AM85" s="31">
        <f t="shared" si="18"/>
        <v>0.14722249736491036</v>
      </c>
      <c r="AN85" s="31">
        <f t="shared" si="18"/>
        <v>0.14762719761838874</v>
      </c>
    </row>
  </sheetData>
  <mergeCells count="8">
    <mergeCell ref="A19:A22"/>
    <mergeCell ref="A24:A29"/>
    <mergeCell ref="A30:B30"/>
    <mergeCell ref="A1:B3"/>
    <mergeCell ref="C1:AB2"/>
    <mergeCell ref="A5:A9"/>
    <mergeCell ref="A10:A15"/>
    <mergeCell ref="A16:B16"/>
  </mergeCells>
  <pageMargins left="0.7" right="0.7" top="0.75" bottom="0.75" header="0.51180555555555496" footer="0.51180555555555496"/>
  <pageSetup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0"/>
  <sheetViews>
    <sheetView topLeftCell="AC1" workbookViewId="0">
      <selection activeCell="D16" sqref="D16"/>
    </sheetView>
  </sheetViews>
  <sheetFormatPr baseColWidth="10" defaultColWidth="8.83203125" defaultRowHeight="15" x14ac:dyDescent="0.2"/>
  <cols>
    <col min="1" max="1" width="27.5" customWidth="1"/>
    <col min="2" max="2" width="45.5" customWidth="1"/>
    <col min="3" max="1025" width="10.83203125" customWidth="1"/>
  </cols>
  <sheetData>
    <row r="1" spans="1:42" ht="55.75" customHeight="1" x14ac:dyDescent="0.2">
      <c r="A1" s="12" t="s">
        <v>50</v>
      </c>
      <c r="B1" s="12"/>
      <c r="C1" s="11" t="s">
        <v>1</v>
      </c>
      <c r="D1" s="11"/>
      <c r="E1" s="11"/>
      <c r="F1" s="11"/>
      <c r="G1" s="11"/>
      <c r="H1" s="11"/>
      <c r="I1" s="11"/>
      <c r="J1" s="11"/>
      <c r="K1" s="11"/>
      <c r="L1" s="11"/>
      <c r="M1" s="11"/>
      <c r="N1" s="11"/>
      <c r="O1" s="11"/>
      <c r="P1" s="11"/>
      <c r="Q1" s="11"/>
      <c r="R1" s="11"/>
      <c r="S1" s="11"/>
      <c r="T1" s="11"/>
      <c r="U1" s="11"/>
      <c r="V1" s="11"/>
      <c r="W1" s="11"/>
      <c r="X1" s="11"/>
      <c r="Y1" s="11"/>
      <c r="Z1" s="11"/>
      <c r="AA1" s="11"/>
      <c r="AB1" s="11"/>
    </row>
    <row r="2" spans="1:42" ht="14.5" customHeight="1" x14ac:dyDescent="0.2">
      <c r="A2" s="12"/>
      <c r="B2" s="12"/>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42" ht="14.5" customHeight="1" x14ac:dyDescent="0.2">
      <c r="A3" s="12"/>
      <c r="B3" s="12"/>
      <c r="C3" s="32" t="s">
        <v>2</v>
      </c>
      <c r="D3">
        <v>1975</v>
      </c>
      <c r="E3" s="30">
        <f t="shared" ref="E3:AO3" si="0">D3+1</f>
        <v>1976</v>
      </c>
      <c r="F3" s="30">
        <f t="shared" si="0"/>
        <v>1977</v>
      </c>
      <c r="G3" s="30">
        <f t="shared" si="0"/>
        <v>1978</v>
      </c>
      <c r="H3" s="30">
        <f t="shared" si="0"/>
        <v>1979</v>
      </c>
      <c r="I3" s="30">
        <f t="shared" si="0"/>
        <v>1980</v>
      </c>
      <c r="J3" s="30">
        <f t="shared" si="0"/>
        <v>1981</v>
      </c>
      <c r="K3" s="30">
        <f t="shared" si="0"/>
        <v>1982</v>
      </c>
      <c r="L3" s="30">
        <f t="shared" si="0"/>
        <v>1983</v>
      </c>
      <c r="M3" s="30">
        <f t="shared" si="0"/>
        <v>1984</v>
      </c>
      <c r="N3" s="30">
        <f t="shared" si="0"/>
        <v>1985</v>
      </c>
      <c r="O3" s="30">
        <f t="shared" si="0"/>
        <v>1986</v>
      </c>
      <c r="P3" s="30">
        <f t="shared" si="0"/>
        <v>1987</v>
      </c>
      <c r="Q3" s="30">
        <f t="shared" si="0"/>
        <v>1988</v>
      </c>
      <c r="R3" s="30">
        <f t="shared" si="0"/>
        <v>1989</v>
      </c>
      <c r="S3" s="30">
        <f t="shared" si="0"/>
        <v>1990</v>
      </c>
      <c r="T3" s="30">
        <f t="shared" si="0"/>
        <v>1991</v>
      </c>
      <c r="U3" s="30">
        <f t="shared" si="0"/>
        <v>1992</v>
      </c>
      <c r="V3" s="30">
        <f t="shared" si="0"/>
        <v>1993</v>
      </c>
      <c r="W3" s="30">
        <f t="shared" si="0"/>
        <v>1994</v>
      </c>
      <c r="X3" s="30">
        <f t="shared" si="0"/>
        <v>1995</v>
      </c>
      <c r="Y3" s="30">
        <f t="shared" si="0"/>
        <v>1996</v>
      </c>
      <c r="Z3" s="30">
        <f t="shared" si="0"/>
        <v>1997</v>
      </c>
      <c r="AA3" s="30">
        <f t="shared" si="0"/>
        <v>1998</v>
      </c>
      <c r="AB3" s="30">
        <f t="shared" si="0"/>
        <v>1999</v>
      </c>
      <c r="AC3" s="30">
        <f t="shared" si="0"/>
        <v>2000</v>
      </c>
      <c r="AD3" s="30">
        <f t="shared" si="0"/>
        <v>2001</v>
      </c>
      <c r="AE3" s="30">
        <f t="shared" si="0"/>
        <v>2002</v>
      </c>
      <c r="AF3" s="30">
        <f t="shared" si="0"/>
        <v>2003</v>
      </c>
      <c r="AG3" s="30">
        <f t="shared" si="0"/>
        <v>2004</v>
      </c>
      <c r="AH3" s="30">
        <f t="shared" si="0"/>
        <v>2005</v>
      </c>
      <c r="AI3" s="30">
        <f t="shared" si="0"/>
        <v>2006</v>
      </c>
      <c r="AJ3" s="30">
        <f t="shared" si="0"/>
        <v>2007</v>
      </c>
      <c r="AK3" s="30">
        <f t="shared" si="0"/>
        <v>2008</v>
      </c>
      <c r="AL3" s="30">
        <f t="shared" si="0"/>
        <v>2009</v>
      </c>
      <c r="AM3" s="30">
        <f t="shared" si="0"/>
        <v>2010</v>
      </c>
      <c r="AN3" s="30">
        <f t="shared" si="0"/>
        <v>2011</v>
      </c>
      <c r="AO3" s="30">
        <f t="shared" si="0"/>
        <v>2012</v>
      </c>
    </row>
    <row r="4" spans="1:42" ht="14.5" customHeight="1" x14ac:dyDescent="0.2">
      <c r="A4" s="14" t="s">
        <v>3</v>
      </c>
      <c r="B4" t="s">
        <v>4</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row>
    <row r="5" spans="1:42" ht="14.5" customHeight="1" x14ac:dyDescent="0.2">
      <c r="A5" s="10" t="s">
        <v>5</v>
      </c>
      <c r="B5" s="16" t="s">
        <v>51</v>
      </c>
      <c r="C5" s="17"/>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row>
    <row r="6" spans="1:42" ht="14.5" customHeight="1" x14ac:dyDescent="0.2">
      <c r="A6" s="10"/>
      <c r="B6" s="16" t="s">
        <v>22</v>
      </c>
      <c r="C6" s="1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row>
    <row r="7" spans="1:42" ht="14.5" customHeight="1" x14ac:dyDescent="0.2">
      <c r="A7" s="10"/>
      <c r="B7" s="16" t="s">
        <v>23</v>
      </c>
      <c r="C7" s="17"/>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row>
    <row r="8" spans="1:42" ht="14.5" customHeight="1" x14ac:dyDescent="0.2">
      <c r="A8" s="10"/>
      <c r="B8" s="16" t="s">
        <v>24</v>
      </c>
      <c r="C8" s="15"/>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row>
    <row r="9" spans="1:42" ht="14.5" customHeight="1" x14ac:dyDescent="0.2">
      <c r="A9" s="10"/>
      <c r="B9" s="16" t="s">
        <v>25</v>
      </c>
      <c r="C9" s="17"/>
      <c r="D9" s="18">
        <v>796.6</v>
      </c>
      <c r="E9" s="18">
        <v>999.1</v>
      </c>
      <c r="F9" s="18">
        <v>1175.2</v>
      </c>
      <c r="G9" s="18">
        <v>1367.5</v>
      </c>
      <c r="H9" s="18">
        <v>1581.4</v>
      </c>
      <c r="I9" s="18">
        <v>1821.5</v>
      </c>
      <c r="J9" s="18">
        <v>2146.6999999999998</v>
      </c>
      <c r="K9" s="18">
        <v>2531.4</v>
      </c>
      <c r="L9" s="18">
        <v>2794.4</v>
      </c>
      <c r="M9" s="18">
        <v>2923.3</v>
      </c>
      <c r="N9" s="18">
        <v>3066.5</v>
      </c>
      <c r="O9" s="18">
        <v>2982.4</v>
      </c>
      <c r="P9" s="18">
        <v>3132.1</v>
      </c>
      <c r="Q9" s="18">
        <v>3468.3</v>
      </c>
      <c r="R9" s="18">
        <v>3828.5</v>
      </c>
      <c r="S9" s="18">
        <v>4166.8</v>
      </c>
      <c r="T9" s="18">
        <v>4576.8999999999996</v>
      </c>
      <c r="U9" s="18">
        <v>4898.5</v>
      </c>
      <c r="V9" s="18">
        <v>4784.5</v>
      </c>
      <c r="W9" s="18">
        <v>4831.3999999999996</v>
      </c>
      <c r="X9" s="18">
        <v>5041.1000000000004</v>
      </c>
      <c r="Y9" s="18">
        <v>5203.6000000000004</v>
      </c>
      <c r="Z9" s="18">
        <v>6487.9</v>
      </c>
      <c r="AA9" s="18">
        <v>7162.7</v>
      </c>
      <c r="AB9" s="18">
        <v>7559.6</v>
      </c>
      <c r="AC9" s="18">
        <v>8156.5</v>
      </c>
      <c r="AD9" s="18">
        <v>8775.2999999999993</v>
      </c>
      <c r="AE9" s="18">
        <v>9299.5</v>
      </c>
      <c r="AF9" s="18">
        <v>9850.2000000000007</v>
      </c>
      <c r="AG9" s="18">
        <v>10727.8</v>
      </c>
      <c r="AH9" s="18">
        <v>11136.6</v>
      </c>
      <c r="AI9" s="18">
        <v>11572.6</v>
      </c>
      <c r="AJ9" s="18">
        <v>12284.6</v>
      </c>
      <c r="AK9" s="18">
        <v>12876</v>
      </c>
      <c r="AL9" s="18">
        <v>13683.4</v>
      </c>
      <c r="AM9" s="18">
        <v>14366</v>
      </c>
      <c r="AN9" s="18">
        <v>15315.7</v>
      </c>
      <c r="AO9" s="18">
        <v>16051.2</v>
      </c>
      <c r="AP9" s="18"/>
    </row>
    <row r="10" spans="1:42" ht="14.5" customHeight="1" x14ac:dyDescent="0.2">
      <c r="A10" s="10" t="s">
        <v>11</v>
      </c>
      <c r="B10" s="16" t="s">
        <v>26</v>
      </c>
      <c r="C10" s="17"/>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c r="AF10" s="33">
        <v>0</v>
      </c>
      <c r="AG10" s="33">
        <v>0</v>
      </c>
      <c r="AH10" s="33">
        <v>0</v>
      </c>
      <c r="AI10" s="33">
        <v>0</v>
      </c>
      <c r="AJ10" s="33">
        <v>0</v>
      </c>
      <c r="AK10" s="33">
        <v>0</v>
      </c>
      <c r="AL10" s="33">
        <v>0</v>
      </c>
      <c r="AM10" s="33">
        <v>0</v>
      </c>
      <c r="AN10" s="33">
        <v>0</v>
      </c>
      <c r="AO10" s="33">
        <v>0</v>
      </c>
    </row>
    <row r="11" spans="1:42" ht="14.5" customHeight="1" x14ac:dyDescent="0.2">
      <c r="A11" s="10"/>
      <c r="B11" s="16" t="s">
        <v>27</v>
      </c>
      <c r="C11" s="17"/>
      <c r="AI11" s="19">
        <v>5.25</v>
      </c>
      <c r="AJ11" s="19">
        <v>4.9000000000000004</v>
      </c>
      <c r="AK11" s="19">
        <v>6.4</v>
      </c>
      <c r="AL11" s="19">
        <v>6.45</v>
      </c>
      <c r="AM11" s="19">
        <v>5.95</v>
      </c>
      <c r="AN11" s="19">
        <v>6.8</v>
      </c>
      <c r="AO11" s="19">
        <v>7.75</v>
      </c>
    </row>
    <row r="12" spans="1:42" ht="14.5" customHeight="1" x14ac:dyDescent="0.2">
      <c r="A12" s="10"/>
      <c r="B12" s="16" t="s">
        <v>28</v>
      </c>
      <c r="C12" s="17"/>
    </row>
    <row r="13" spans="1:42" ht="14.5" customHeight="1" x14ac:dyDescent="0.2">
      <c r="A13" s="10"/>
      <c r="B13" t="s">
        <v>52</v>
      </c>
      <c r="C13" s="17"/>
    </row>
    <row r="14" spans="1:42" ht="14.5" customHeight="1" x14ac:dyDescent="0.2">
      <c r="A14" s="10"/>
      <c r="B14" s="16" t="s">
        <v>29</v>
      </c>
      <c r="C14" s="17"/>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row>
    <row r="15" spans="1:42" ht="14.5" customHeight="1" x14ac:dyDescent="0.2">
      <c r="A15" s="10"/>
      <c r="B15" s="16" t="s">
        <v>25</v>
      </c>
      <c r="C15" s="17"/>
      <c r="D15" s="18">
        <v>328.4</v>
      </c>
      <c r="E15" s="18">
        <v>369.5</v>
      </c>
      <c r="F15" s="18">
        <v>401.8</v>
      </c>
      <c r="G15" s="18">
        <v>484.3</v>
      </c>
      <c r="H15" s="18">
        <v>590.29999999999995</v>
      </c>
      <c r="I15" s="18">
        <v>718.2</v>
      </c>
      <c r="J15" s="18">
        <v>743.2</v>
      </c>
      <c r="K15" s="18">
        <v>853.4</v>
      </c>
      <c r="L15" s="18">
        <v>947.2</v>
      </c>
      <c r="M15" s="18">
        <v>992.3</v>
      </c>
      <c r="N15" s="18">
        <v>1039.4000000000001</v>
      </c>
      <c r="O15" s="18">
        <v>1104.9000000000001</v>
      </c>
      <c r="P15" s="18">
        <v>1197.0999999999999</v>
      </c>
      <c r="Q15" s="18">
        <v>1270.4000000000001</v>
      </c>
      <c r="R15" s="18">
        <v>1312.8</v>
      </c>
      <c r="S15" s="18">
        <v>1581.4</v>
      </c>
      <c r="T15" s="18">
        <v>1768.3</v>
      </c>
      <c r="U15" s="18">
        <v>1889.9</v>
      </c>
      <c r="V15" s="18">
        <v>2012.9</v>
      </c>
      <c r="W15" s="18">
        <v>2092</v>
      </c>
      <c r="X15" s="18">
        <v>2112.6</v>
      </c>
      <c r="Y15" s="18">
        <v>2105.4</v>
      </c>
      <c r="Z15" s="18">
        <v>2132.1</v>
      </c>
      <c r="AA15" s="18">
        <v>2210.3000000000002</v>
      </c>
      <c r="AB15" s="18">
        <v>2396</v>
      </c>
      <c r="AC15" s="18">
        <v>2650.2</v>
      </c>
      <c r="AD15" s="18">
        <v>2719.9</v>
      </c>
      <c r="AE15" s="18">
        <v>2943.2</v>
      </c>
      <c r="AF15" s="18">
        <v>3088</v>
      </c>
      <c r="AG15" s="18">
        <v>3576</v>
      </c>
      <c r="AH15" s="18">
        <v>3587</v>
      </c>
      <c r="AI15" s="18">
        <v>4129.3999999999996</v>
      </c>
      <c r="AJ15" s="18">
        <v>4493.8999999999996</v>
      </c>
      <c r="AK15" s="18">
        <v>4765.8999999999996</v>
      </c>
      <c r="AL15" s="18">
        <v>5208.6000000000004</v>
      </c>
      <c r="AM15" s="18">
        <v>5652.8</v>
      </c>
      <c r="AN15" s="34">
        <v>6019.5</v>
      </c>
      <c r="AO15" s="18">
        <v>6397</v>
      </c>
      <c r="AP15" s="18"/>
    </row>
    <row r="16" spans="1:42" ht="14.5" customHeight="1" x14ac:dyDescent="0.2">
      <c r="A16" s="9" t="s">
        <v>30</v>
      </c>
      <c r="B16" s="9"/>
      <c r="C16" s="17"/>
      <c r="D16" s="35">
        <v>1125</v>
      </c>
      <c r="E16" s="35">
        <v>1368.6</v>
      </c>
      <c r="F16" s="35">
        <v>1577</v>
      </c>
      <c r="G16" s="35">
        <v>1851.8</v>
      </c>
      <c r="H16" s="35">
        <v>2171.6999999999998</v>
      </c>
      <c r="I16" s="35">
        <v>2539.6</v>
      </c>
      <c r="J16" s="35">
        <v>2889.9</v>
      </c>
      <c r="K16" s="35">
        <v>3384.8</v>
      </c>
      <c r="L16" s="35">
        <v>3741.6</v>
      </c>
      <c r="M16" s="35">
        <v>3915.5</v>
      </c>
      <c r="N16" s="35">
        <v>4105.8999999999996</v>
      </c>
      <c r="O16" s="35">
        <v>4087.3</v>
      </c>
      <c r="P16" s="35">
        <v>4329.2</v>
      </c>
      <c r="Q16" s="35">
        <v>4738.7</v>
      </c>
      <c r="R16" s="35">
        <v>5141.3</v>
      </c>
      <c r="S16" s="35">
        <v>5748.2</v>
      </c>
      <c r="T16" s="35">
        <v>6345.2</v>
      </c>
      <c r="U16" s="35">
        <v>6788.4</v>
      </c>
      <c r="V16" s="35">
        <v>6797.4</v>
      </c>
      <c r="W16" s="35">
        <v>6923.4</v>
      </c>
      <c r="X16" s="35">
        <v>7153.6</v>
      </c>
      <c r="Y16" s="35">
        <v>7309</v>
      </c>
      <c r="Z16" s="35">
        <v>8620</v>
      </c>
      <c r="AA16" s="35">
        <v>9373.1</v>
      </c>
      <c r="AB16" s="36">
        <v>9955.6</v>
      </c>
      <c r="AC16" s="36">
        <v>10806.7</v>
      </c>
      <c r="AD16" s="36">
        <v>11495.3</v>
      </c>
      <c r="AE16" s="36">
        <v>12242.7</v>
      </c>
      <c r="AF16" s="36">
        <v>12938.2</v>
      </c>
      <c r="AG16" s="36">
        <v>14303.8</v>
      </c>
      <c r="AH16" s="36">
        <v>14723.6</v>
      </c>
      <c r="AI16" s="36">
        <v>15702</v>
      </c>
      <c r="AJ16" s="36">
        <v>16778.599999999999</v>
      </c>
      <c r="AK16" s="36">
        <v>17642</v>
      </c>
      <c r="AL16" s="36">
        <v>18892</v>
      </c>
      <c r="AM16" s="36">
        <v>20018.8</v>
      </c>
      <c r="AN16" s="36">
        <v>21335.200000000001</v>
      </c>
      <c r="AO16" s="37">
        <v>22448.2</v>
      </c>
      <c r="AP16" s="18"/>
    </row>
    <row r="17" spans="1:42" ht="14.5" customHeight="1" x14ac:dyDescent="0.2">
      <c r="A17" s="16"/>
      <c r="B17" s="16"/>
      <c r="C17" s="1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42" ht="14.5" customHeight="1" x14ac:dyDescent="0.2">
      <c r="A18" s="14" t="s">
        <v>3</v>
      </c>
      <c r="B18" s="16" t="s">
        <v>18</v>
      </c>
      <c r="C18" s="17" t="s">
        <v>19</v>
      </c>
      <c r="D18" s="15">
        <f t="shared" ref="D18:AP18" si="1">D3</f>
        <v>1975</v>
      </c>
      <c r="E18" s="15">
        <f t="shared" si="1"/>
        <v>1976</v>
      </c>
      <c r="F18" s="15">
        <f t="shared" si="1"/>
        <v>1977</v>
      </c>
      <c r="G18" s="15">
        <f t="shared" si="1"/>
        <v>1978</v>
      </c>
      <c r="H18" s="15">
        <f t="shared" si="1"/>
        <v>1979</v>
      </c>
      <c r="I18" s="15">
        <f t="shared" si="1"/>
        <v>1980</v>
      </c>
      <c r="J18" s="15">
        <f t="shared" si="1"/>
        <v>1981</v>
      </c>
      <c r="K18" s="15">
        <f t="shared" si="1"/>
        <v>1982</v>
      </c>
      <c r="L18" s="15">
        <f t="shared" si="1"/>
        <v>1983</v>
      </c>
      <c r="M18" s="15">
        <f t="shared" si="1"/>
        <v>1984</v>
      </c>
      <c r="N18" s="15">
        <f t="shared" si="1"/>
        <v>1985</v>
      </c>
      <c r="O18" s="15">
        <f t="shared" si="1"/>
        <v>1986</v>
      </c>
      <c r="P18" s="15">
        <f t="shared" si="1"/>
        <v>1987</v>
      </c>
      <c r="Q18" s="15">
        <f t="shared" si="1"/>
        <v>1988</v>
      </c>
      <c r="R18" s="15">
        <f t="shared" si="1"/>
        <v>1989</v>
      </c>
      <c r="S18" s="15">
        <f t="shared" si="1"/>
        <v>1990</v>
      </c>
      <c r="T18" s="15">
        <f t="shared" si="1"/>
        <v>1991</v>
      </c>
      <c r="U18" s="15">
        <f t="shared" si="1"/>
        <v>1992</v>
      </c>
      <c r="V18" s="15">
        <f t="shared" si="1"/>
        <v>1993</v>
      </c>
      <c r="W18" s="15">
        <f t="shared" si="1"/>
        <v>1994</v>
      </c>
      <c r="X18" s="15">
        <f t="shared" si="1"/>
        <v>1995</v>
      </c>
      <c r="Y18" s="15">
        <f t="shared" si="1"/>
        <v>1996</v>
      </c>
      <c r="Z18" s="15">
        <f t="shared" si="1"/>
        <v>1997</v>
      </c>
      <c r="AA18" s="15">
        <f t="shared" si="1"/>
        <v>1998</v>
      </c>
      <c r="AB18" s="15">
        <f t="shared" si="1"/>
        <v>1999</v>
      </c>
      <c r="AC18" s="15">
        <f t="shared" si="1"/>
        <v>2000</v>
      </c>
      <c r="AD18" s="15">
        <f t="shared" si="1"/>
        <v>2001</v>
      </c>
      <c r="AE18" s="15">
        <f t="shared" si="1"/>
        <v>2002</v>
      </c>
      <c r="AF18" s="15">
        <f t="shared" si="1"/>
        <v>2003</v>
      </c>
      <c r="AG18" s="15">
        <f t="shared" si="1"/>
        <v>2004</v>
      </c>
      <c r="AH18" s="15">
        <f t="shared" si="1"/>
        <v>2005</v>
      </c>
      <c r="AI18" s="15">
        <f t="shared" si="1"/>
        <v>2006</v>
      </c>
      <c r="AJ18" s="15">
        <f t="shared" si="1"/>
        <v>2007</v>
      </c>
      <c r="AK18" s="15">
        <f t="shared" si="1"/>
        <v>2008</v>
      </c>
      <c r="AL18" s="15">
        <f t="shared" si="1"/>
        <v>2009</v>
      </c>
      <c r="AM18" s="15">
        <f t="shared" si="1"/>
        <v>2010</v>
      </c>
      <c r="AN18" s="15">
        <f t="shared" si="1"/>
        <v>2011</v>
      </c>
      <c r="AO18" s="15">
        <f t="shared" si="1"/>
        <v>2012</v>
      </c>
      <c r="AP18" s="15">
        <f t="shared" si="1"/>
        <v>0</v>
      </c>
    </row>
    <row r="19" spans="1:42" ht="14.5" customHeight="1" x14ac:dyDescent="0.2">
      <c r="A19" s="10" t="s">
        <v>20</v>
      </c>
      <c r="B19" s="16" t="s">
        <v>53</v>
      </c>
      <c r="C19" s="17"/>
      <c r="D19" s="23">
        <f t="shared" ref="D19:AP19" si="2">D5/D$16</f>
        <v>0</v>
      </c>
      <c r="E19" s="23">
        <f t="shared" si="2"/>
        <v>0</v>
      </c>
      <c r="F19" s="23">
        <f t="shared" si="2"/>
        <v>0</v>
      </c>
      <c r="G19" s="23">
        <f t="shared" si="2"/>
        <v>0</v>
      </c>
      <c r="H19" s="23">
        <f t="shared" si="2"/>
        <v>0</v>
      </c>
      <c r="I19" s="23">
        <f t="shared" si="2"/>
        <v>0</v>
      </c>
      <c r="J19" s="23">
        <f t="shared" si="2"/>
        <v>0</v>
      </c>
      <c r="K19" s="23">
        <f t="shared" si="2"/>
        <v>0</v>
      </c>
      <c r="L19" s="23">
        <f t="shared" si="2"/>
        <v>0</v>
      </c>
      <c r="M19" s="23">
        <f t="shared" si="2"/>
        <v>0</v>
      </c>
      <c r="N19" s="23">
        <f t="shared" si="2"/>
        <v>0</v>
      </c>
      <c r="O19" s="23">
        <f t="shared" si="2"/>
        <v>0</v>
      </c>
      <c r="P19" s="23">
        <f t="shared" si="2"/>
        <v>0</v>
      </c>
      <c r="Q19" s="23">
        <f t="shared" si="2"/>
        <v>0</v>
      </c>
      <c r="R19" s="23">
        <f t="shared" si="2"/>
        <v>0</v>
      </c>
      <c r="S19" s="23">
        <f t="shared" si="2"/>
        <v>0</v>
      </c>
      <c r="T19" s="23">
        <f t="shared" si="2"/>
        <v>0</v>
      </c>
      <c r="U19" s="23">
        <f t="shared" si="2"/>
        <v>0</v>
      </c>
      <c r="V19" s="23">
        <f t="shared" si="2"/>
        <v>0</v>
      </c>
      <c r="W19" s="23">
        <f t="shared" si="2"/>
        <v>0</v>
      </c>
      <c r="X19" s="23">
        <f t="shared" si="2"/>
        <v>0</v>
      </c>
      <c r="Y19" s="23">
        <f t="shared" si="2"/>
        <v>0</v>
      </c>
      <c r="Z19" s="23">
        <f t="shared" si="2"/>
        <v>0</v>
      </c>
      <c r="AA19" s="23">
        <f t="shared" si="2"/>
        <v>0</v>
      </c>
      <c r="AB19" s="23">
        <f t="shared" si="2"/>
        <v>0</v>
      </c>
      <c r="AC19" s="23">
        <f t="shared" si="2"/>
        <v>0</v>
      </c>
      <c r="AD19" s="23">
        <f t="shared" si="2"/>
        <v>0</v>
      </c>
      <c r="AE19" s="23">
        <f t="shared" si="2"/>
        <v>0</v>
      </c>
      <c r="AF19" s="23">
        <f t="shared" si="2"/>
        <v>0</v>
      </c>
      <c r="AG19" s="23">
        <f t="shared" si="2"/>
        <v>0</v>
      </c>
      <c r="AH19" s="23">
        <f t="shared" si="2"/>
        <v>0</v>
      </c>
      <c r="AI19" s="23">
        <f t="shared" si="2"/>
        <v>0</v>
      </c>
      <c r="AJ19" s="23">
        <f t="shared" si="2"/>
        <v>0</v>
      </c>
      <c r="AK19" s="23">
        <f t="shared" si="2"/>
        <v>0</v>
      </c>
      <c r="AL19" s="23">
        <f t="shared" si="2"/>
        <v>0</v>
      </c>
      <c r="AM19" s="23">
        <f t="shared" si="2"/>
        <v>0</v>
      </c>
      <c r="AN19" s="23">
        <f t="shared" si="2"/>
        <v>0</v>
      </c>
      <c r="AO19" s="23">
        <f t="shared" si="2"/>
        <v>0</v>
      </c>
      <c r="AP19" s="23" t="e">
        <f t="shared" si="2"/>
        <v>#DIV/0!</v>
      </c>
    </row>
    <row r="20" spans="1:42" ht="14.5" customHeight="1" x14ac:dyDescent="0.2">
      <c r="A20" s="10"/>
      <c r="B20" s="16" t="s">
        <v>22</v>
      </c>
      <c r="C20" s="17"/>
      <c r="D20" s="23">
        <f t="shared" ref="D20:AP20" si="3">D6/D$16</f>
        <v>0</v>
      </c>
      <c r="E20" s="23">
        <f t="shared" si="3"/>
        <v>0</v>
      </c>
      <c r="F20" s="23">
        <f t="shared" si="3"/>
        <v>0</v>
      </c>
      <c r="G20" s="23">
        <f t="shared" si="3"/>
        <v>0</v>
      </c>
      <c r="H20" s="23">
        <f t="shared" si="3"/>
        <v>0</v>
      </c>
      <c r="I20" s="23">
        <f t="shared" si="3"/>
        <v>0</v>
      </c>
      <c r="J20" s="23">
        <f t="shared" si="3"/>
        <v>0</v>
      </c>
      <c r="K20" s="23">
        <f t="shared" si="3"/>
        <v>0</v>
      </c>
      <c r="L20" s="23">
        <f t="shared" si="3"/>
        <v>0</v>
      </c>
      <c r="M20" s="23">
        <f t="shared" si="3"/>
        <v>0</v>
      </c>
      <c r="N20" s="23">
        <f t="shared" si="3"/>
        <v>0</v>
      </c>
      <c r="O20" s="23">
        <f t="shared" si="3"/>
        <v>0</v>
      </c>
      <c r="P20" s="23">
        <f t="shared" si="3"/>
        <v>0</v>
      </c>
      <c r="Q20" s="23">
        <f t="shared" si="3"/>
        <v>0</v>
      </c>
      <c r="R20" s="23">
        <f t="shared" si="3"/>
        <v>0</v>
      </c>
      <c r="S20" s="23">
        <f t="shared" si="3"/>
        <v>0</v>
      </c>
      <c r="T20" s="23">
        <f t="shared" si="3"/>
        <v>0</v>
      </c>
      <c r="U20" s="23">
        <f t="shared" si="3"/>
        <v>0</v>
      </c>
      <c r="V20" s="23">
        <f t="shared" si="3"/>
        <v>0</v>
      </c>
      <c r="W20" s="23">
        <f t="shared" si="3"/>
        <v>0</v>
      </c>
      <c r="X20" s="23">
        <f t="shared" si="3"/>
        <v>0</v>
      </c>
      <c r="Y20" s="23">
        <f t="shared" si="3"/>
        <v>0</v>
      </c>
      <c r="Z20" s="23">
        <f t="shared" si="3"/>
        <v>0</v>
      </c>
      <c r="AA20" s="23">
        <f t="shared" si="3"/>
        <v>0</v>
      </c>
      <c r="AB20" s="23">
        <f t="shared" si="3"/>
        <v>0</v>
      </c>
      <c r="AC20" s="23">
        <f t="shared" si="3"/>
        <v>0</v>
      </c>
      <c r="AD20" s="23">
        <f t="shared" si="3"/>
        <v>0</v>
      </c>
      <c r="AE20" s="23">
        <f t="shared" si="3"/>
        <v>0</v>
      </c>
      <c r="AF20" s="23">
        <f t="shared" si="3"/>
        <v>0</v>
      </c>
      <c r="AG20" s="23">
        <f t="shared" si="3"/>
        <v>0</v>
      </c>
      <c r="AH20" s="23">
        <f t="shared" si="3"/>
        <v>0</v>
      </c>
      <c r="AI20" s="23">
        <f t="shared" si="3"/>
        <v>0</v>
      </c>
      <c r="AJ20" s="23">
        <f t="shared" si="3"/>
        <v>0</v>
      </c>
      <c r="AK20" s="23">
        <f t="shared" si="3"/>
        <v>0</v>
      </c>
      <c r="AL20" s="23">
        <f t="shared" si="3"/>
        <v>0</v>
      </c>
      <c r="AM20" s="23">
        <f t="shared" si="3"/>
        <v>0</v>
      </c>
      <c r="AN20" s="23">
        <f t="shared" si="3"/>
        <v>0</v>
      </c>
      <c r="AO20" s="23">
        <f t="shared" si="3"/>
        <v>0</v>
      </c>
      <c r="AP20" s="23" t="e">
        <f t="shared" si="3"/>
        <v>#DIV/0!</v>
      </c>
    </row>
    <row r="21" spans="1:42" ht="14.5" customHeight="1" x14ac:dyDescent="0.2">
      <c r="A21" s="10"/>
      <c r="B21" s="16" t="s">
        <v>23</v>
      </c>
      <c r="C21" s="17"/>
      <c r="D21" s="23">
        <f t="shared" ref="D21:AP21" si="4">D7/D$16</f>
        <v>0</v>
      </c>
      <c r="E21" s="23">
        <f t="shared" si="4"/>
        <v>0</v>
      </c>
      <c r="F21" s="23">
        <f t="shared" si="4"/>
        <v>0</v>
      </c>
      <c r="G21" s="23">
        <f t="shared" si="4"/>
        <v>0</v>
      </c>
      <c r="H21" s="23">
        <f t="shared" si="4"/>
        <v>0</v>
      </c>
      <c r="I21" s="23">
        <f t="shared" si="4"/>
        <v>0</v>
      </c>
      <c r="J21" s="23">
        <f t="shared" si="4"/>
        <v>0</v>
      </c>
      <c r="K21" s="23">
        <f t="shared" si="4"/>
        <v>0</v>
      </c>
      <c r="L21" s="23">
        <f t="shared" si="4"/>
        <v>0</v>
      </c>
      <c r="M21" s="23">
        <f t="shared" si="4"/>
        <v>0</v>
      </c>
      <c r="N21" s="23">
        <f t="shared" si="4"/>
        <v>0</v>
      </c>
      <c r="O21" s="23">
        <f t="shared" si="4"/>
        <v>0</v>
      </c>
      <c r="P21" s="23">
        <f t="shared" si="4"/>
        <v>0</v>
      </c>
      <c r="Q21" s="23">
        <f t="shared" si="4"/>
        <v>0</v>
      </c>
      <c r="R21" s="23">
        <f t="shared" si="4"/>
        <v>0</v>
      </c>
      <c r="S21" s="23">
        <f t="shared" si="4"/>
        <v>0</v>
      </c>
      <c r="T21" s="23">
        <f t="shared" si="4"/>
        <v>0</v>
      </c>
      <c r="U21" s="23">
        <f t="shared" si="4"/>
        <v>0</v>
      </c>
      <c r="V21" s="23">
        <f t="shared" si="4"/>
        <v>0</v>
      </c>
      <c r="W21" s="23">
        <f t="shared" si="4"/>
        <v>0</v>
      </c>
      <c r="X21" s="23">
        <f t="shared" si="4"/>
        <v>0</v>
      </c>
      <c r="Y21" s="23">
        <f t="shared" si="4"/>
        <v>0</v>
      </c>
      <c r="Z21" s="23">
        <f t="shared" si="4"/>
        <v>0</v>
      </c>
      <c r="AA21" s="23">
        <f t="shared" si="4"/>
        <v>0</v>
      </c>
      <c r="AB21" s="23">
        <f t="shared" si="4"/>
        <v>0</v>
      </c>
      <c r="AC21" s="23">
        <f t="shared" si="4"/>
        <v>0</v>
      </c>
      <c r="AD21" s="23">
        <f t="shared" si="4"/>
        <v>0</v>
      </c>
      <c r="AE21" s="23">
        <f t="shared" si="4"/>
        <v>0</v>
      </c>
      <c r="AF21" s="23">
        <f t="shared" si="4"/>
        <v>0</v>
      </c>
      <c r="AG21" s="23">
        <f t="shared" si="4"/>
        <v>0</v>
      </c>
      <c r="AH21" s="23">
        <f t="shared" si="4"/>
        <v>0</v>
      </c>
      <c r="AI21" s="23">
        <f t="shared" si="4"/>
        <v>0</v>
      </c>
      <c r="AJ21" s="23">
        <f t="shared" si="4"/>
        <v>0</v>
      </c>
      <c r="AK21" s="23">
        <f t="shared" si="4"/>
        <v>0</v>
      </c>
      <c r="AL21" s="23">
        <f t="shared" si="4"/>
        <v>0</v>
      </c>
      <c r="AM21" s="23">
        <f t="shared" si="4"/>
        <v>0</v>
      </c>
      <c r="AN21" s="23">
        <f t="shared" si="4"/>
        <v>0</v>
      </c>
      <c r="AO21" s="23">
        <f t="shared" si="4"/>
        <v>0</v>
      </c>
      <c r="AP21" s="23" t="e">
        <f t="shared" si="4"/>
        <v>#DIV/0!</v>
      </c>
    </row>
    <row r="22" spans="1:42" ht="14.5" customHeight="1" x14ac:dyDescent="0.2">
      <c r="A22" s="10"/>
      <c r="B22" s="16" t="s">
        <v>24</v>
      </c>
      <c r="C22" s="17"/>
      <c r="D22" s="23">
        <f t="shared" ref="D22:AP22" si="5">D8/D$16</f>
        <v>0</v>
      </c>
      <c r="E22" s="23">
        <f t="shared" si="5"/>
        <v>0</v>
      </c>
      <c r="F22" s="23">
        <f t="shared" si="5"/>
        <v>0</v>
      </c>
      <c r="G22" s="23">
        <f t="shared" si="5"/>
        <v>0</v>
      </c>
      <c r="H22" s="23">
        <f t="shared" si="5"/>
        <v>0</v>
      </c>
      <c r="I22" s="23">
        <f t="shared" si="5"/>
        <v>0</v>
      </c>
      <c r="J22" s="23">
        <f t="shared" si="5"/>
        <v>0</v>
      </c>
      <c r="K22" s="23">
        <f t="shared" si="5"/>
        <v>0</v>
      </c>
      <c r="L22" s="23">
        <f t="shared" si="5"/>
        <v>0</v>
      </c>
      <c r="M22" s="23">
        <f t="shared" si="5"/>
        <v>0</v>
      </c>
      <c r="N22" s="23">
        <f t="shared" si="5"/>
        <v>0</v>
      </c>
      <c r="O22" s="23">
        <f t="shared" si="5"/>
        <v>0</v>
      </c>
      <c r="P22" s="23">
        <f t="shared" si="5"/>
        <v>0</v>
      </c>
      <c r="Q22" s="23">
        <f t="shared" si="5"/>
        <v>0</v>
      </c>
      <c r="R22" s="23">
        <f t="shared" si="5"/>
        <v>0</v>
      </c>
      <c r="S22" s="23">
        <f t="shared" si="5"/>
        <v>0</v>
      </c>
      <c r="T22" s="23">
        <f t="shared" si="5"/>
        <v>0</v>
      </c>
      <c r="U22" s="23">
        <f t="shared" si="5"/>
        <v>0</v>
      </c>
      <c r="V22" s="23">
        <f t="shared" si="5"/>
        <v>0</v>
      </c>
      <c r="W22" s="23">
        <f t="shared" si="5"/>
        <v>0</v>
      </c>
      <c r="X22" s="23">
        <f t="shared" si="5"/>
        <v>0</v>
      </c>
      <c r="Y22" s="23">
        <f t="shared" si="5"/>
        <v>0</v>
      </c>
      <c r="Z22" s="23">
        <f t="shared" si="5"/>
        <v>0</v>
      </c>
      <c r="AA22" s="23">
        <f t="shared" si="5"/>
        <v>0</v>
      </c>
      <c r="AB22" s="23">
        <f t="shared" si="5"/>
        <v>0</v>
      </c>
      <c r="AC22" s="23">
        <f t="shared" si="5"/>
        <v>0</v>
      </c>
      <c r="AD22" s="23">
        <f t="shared" si="5"/>
        <v>0</v>
      </c>
      <c r="AE22" s="23">
        <f t="shared" si="5"/>
        <v>0</v>
      </c>
      <c r="AF22" s="23">
        <f t="shared" si="5"/>
        <v>0</v>
      </c>
      <c r="AG22" s="23">
        <f t="shared" si="5"/>
        <v>0</v>
      </c>
      <c r="AH22" s="23">
        <f t="shared" si="5"/>
        <v>0</v>
      </c>
      <c r="AI22" s="23">
        <f t="shared" si="5"/>
        <v>0</v>
      </c>
      <c r="AJ22" s="23">
        <f t="shared" si="5"/>
        <v>0</v>
      </c>
      <c r="AK22" s="23">
        <f t="shared" si="5"/>
        <v>0</v>
      </c>
      <c r="AL22" s="23">
        <f t="shared" si="5"/>
        <v>0</v>
      </c>
      <c r="AM22" s="23">
        <f t="shared" si="5"/>
        <v>0</v>
      </c>
      <c r="AN22" s="23">
        <f t="shared" si="5"/>
        <v>0</v>
      </c>
      <c r="AO22" s="23">
        <f t="shared" si="5"/>
        <v>0</v>
      </c>
      <c r="AP22" s="23" t="e">
        <f t="shared" si="5"/>
        <v>#DIV/0!</v>
      </c>
    </row>
    <row r="23" spans="1:42" ht="14.5" customHeight="1" x14ac:dyDescent="0.2">
      <c r="B23" s="16" t="s">
        <v>25</v>
      </c>
      <c r="C23" s="15"/>
      <c r="D23" s="23">
        <f t="shared" ref="D23:AP23" si="6">SUM(D5:D8)/D16</f>
        <v>0</v>
      </c>
      <c r="E23" s="23">
        <f t="shared" si="6"/>
        <v>0</v>
      </c>
      <c r="F23" s="23">
        <f t="shared" si="6"/>
        <v>0</v>
      </c>
      <c r="G23" s="23">
        <f t="shared" si="6"/>
        <v>0</v>
      </c>
      <c r="H23" s="23">
        <f t="shared" si="6"/>
        <v>0</v>
      </c>
      <c r="I23" s="23">
        <f t="shared" si="6"/>
        <v>0</v>
      </c>
      <c r="J23" s="23">
        <f t="shared" si="6"/>
        <v>0</v>
      </c>
      <c r="K23" s="23">
        <f t="shared" si="6"/>
        <v>0</v>
      </c>
      <c r="L23" s="23">
        <f t="shared" si="6"/>
        <v>0</v>
      </c>
      <c r="M23" s="23">
        <f t="shared" si="6"/>
        <v>0</v>
      </c>
      <c r="N23" s="23">
        <f t="shared" si="6"/>
        <v>0</v>
      </c>
      <c r="O23" s="23">
        <f t="shared" si="6"/>
        <v>0</v>
      </c>
      <c r="P23" s="23">
        <f t="shared" si="6"/>
        <v>0</v>
      </c>
      <c r="Q23" s="23">
        <f t="shared" si="6"/>
        <v>0</v>
      </c>
      <c r="R23" s="23">
        <f t="shared" si="6"/>
        <v>0</v>
      </c>
      <c r="S23" s="23">
        <f t="shared" si="6"/>
        <v>0</v>
      </c>
      <c r="T23" s="23">
        <f t="shared" si="6"/>
        <v>0</v>
      </c>
      <c r="U23" s="23">
        <f t="shared" si="6"/>
        <v>0</v>
      </c>
      <c r="V23" s="23">
        <f t="shared" si="6"/>
        <v>0</v>
      </c>
      <c r="W23" s="23">
        <f t="shared" si="6"/>
        <v>0</v>
      </c>
      <c r="X23" s="23">
        <f t="shared" si="6"/>
        <v>0</v>
      </c>
      <c r="Y23" s="23">
        <f t="shared" si="6"/>
        <v>0</v>
      </c>
      <c r="Z23" s="23">
        <f t="shared" si="6"/>
        <v>0</v>
      </c>
      <c r="AA23" s="23">
        <f t="shared" si="6"/>
        <v>0</v>
      </c>
      <c r="AB23" s="23">
        <f t="shared" si="6"/>
        <v>0</v>
      </c>
      <c r="AC23" s="23">
        <f t="shared" si="6"/>
        <v>0</v>
      </c>
      <c r="AD23" s="23">
        <f t="shared" si="6"/>
        <v>0</v>
      </c>
      <c r="AE23" s="23">
        <f t="shared" si="6"/>
        <v>0</v>
      </c>
      <c r="AF23" s="23">
        <f t="shared" si="6"/>
        <v>0</v>
      </c>
      <c r="AG23" s="23">
        <f t="shared" si="6"/>
        <v>0</v>
      </c>
      <c r="AH23" s="23">
        <f t="shared" si="6"/>
        <v>0</v>
      </c>
      <c r="AI23" s="23">
        <f t="shared" si="6"/>
        <v>0</v>
      </c>
      <c r="AJ23" s="23">
        <f t="shared" si="6"/>
        <v>0</v>
      </c>
      <c r="AK23" s="23">
        <f t="shared" si="6"/>
        <v>0</v>
      </c>
      <c r="AL23" s="23">
        <f t="shared" si="6"/>
        <v>0</v>
      </c>
      <c r="AM23" s="23">
        <f t="shared" si="6"/>
        <v>0</v>
      </c>
      <c r="AN23" s="23">
        <f t="shared" si="6"/>
        <v>0</v>
      </c>
      <c r="AO23" s="23">
        <f t="shared" si="6"/>
        <v>0</v>
      </c>
      <c r="AP23" s="23" t="e">
        <f t="shared" si="6"/>
        <v>#DIV/0!</v>
      </c>
    </row>
    <row r="24" spans="1:42" ht="14.5" customHeight="1" x14ac:dyDescent="0.2">
      <c r="A24" s="10" t="s">
        <v>11</v>
      </c>
      <c r="B24" s="16" t="s">
        <v>26</v>
      </c>
      <c r="C24" s="17"/>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row>
    <row r="25" spans="1:42" ht="14.5" customHeight="1" x14ac:dyDescent="0.2">
      <c r="A25" s="10"/>
      <c r="B25" s="16" t="s">
        <v>27</v>
      </c>
      <c r="C25" s="17"/>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row>
    <row r="26" spans="1:42" ht="14.5" customHeight="1" x14ac:dyDescent="0.2">
      <c r="A26" s="10"/>
      <c r="B26" s="16" t="s">
        <v>54</v>
      </c>
      <c r="C26" s="17"/>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row>
    <row r="27" spans="1:42" ht="14.5" customHeight="1" x14ac:dyDescent="0.2">
      <c r="A27" s="10"/>
      <c r="B27" s="16" t="s">
        <v>28</v>
      </c>
      <c r="C27" s="17"/>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row>
    <row r="28" spans="1:42" ht="14.5" customHeight="1" x14ac:dyDescent="0.2">
      <c r="A28" s="10"/>
      <c r="B28" s="16" t="s">
        <v>29</v>
      </c>
      <c r="C28" s="15"/>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row>
    <row r="29" spans="1:42" ht="14.5" customHeight="1" x14ac:dyDescent="0.2">
      <c r="A29" s="10"/>
      <c r="B29" s="16" t="s">
        <v>25</v>
      </c>
      <c r="C29" s="15"/>
      <c r="D29" s="23">
        <f t="shared" ref="D29:Z29" si="7">D15/D$16</f>
        <v>0.29191111111111107</v>
      </c>
      <c r="E29" s="23">
        <f t="shared" si="7"/>
        <v>0.26998392517901509</v>
      </c>
      <c r="F29" s="23">
        <f t="shared" si="7"/>
        <v>0.25478757133798352</v>
      </c>
      <c r="G29" s="23">
        <f t="shared" si="7"/>
        <v>0.26152932282103902</v>
      </c>
      <c r="H29" s="23">
        <f t="shared" si="7"/>
        <v>0.27181470737210478</v>
      </c>
      <c r="I29" s="23">
        <f t="shared" si="7"/>
        <v>0.28280044101433299</v>
      </c>
      <c r="J29" s="23">
        <f t="shared" si="7"/>
        <v>0.25717152842658914</v>
      </c>
      <c r="K29" s="23">
        <f t="shared" si="7"/>
        <v>0.25212715670054359</v>
      </c>
      <c r="L29" s="23">
        <f t="shared" si="7"/>
        <v>0.25315373102416078</v>
      </c>
      <c r="M29" s="23">
        <f t="shared" si="7"/>
        <v>0.25342868088366749</v>
      </c>
      <c r="N29" s="23">
        <f t="shared" si="7"/>
        <v>0.25314790910640789</v>
      </c>
      <c r="O29" s="23">
        <f t="shared" si="7"/>
        <v>0.27032515352433145</v>
      </c>
      <c r="P29" s="23">
        <f t="shared" si="7"/>
        <v>0.2765176014044165</v>
      </c>
      <c r="Q29" s="23">
        <f t="shared" si="7"/>
        <v>0.26809040454132993</v>
      </c>
      <c r="R29" s="23">
        <f t="shared" si="7"/>
        <v>0.25534397914924239</v>
      </c>
      <c r="S29" s="23">
        <f t="shared" si="7"/>
        <v>0.27511220903935146</v>
      </c>
      <c r="T29" s="23">
        <f t="shared" si="7"/>
        <v>0.27868309903549138</v>
      </c>
      <c r="U29" s="23">
        <f t="shared" si="7"/>
        <v>0.27840139060750696</v>
      </c>
      <c r="V29" s="23">
        <f t="shared" si="7"/>
        <v>0.29612793126783771</v>
      </c>
      <c r="W29" s="23">
        <f t="shared" si="7"/>
        <v>0.30216367680619349</v>
      </c>
      <c r="X29" s="23">
        <f t="shared" si="7"/>
        <v>0.29531983896220082</v>
      </c>
      <c r="Y29" s="23">
        <f t="shared" si="7"/>
        <v>0.28805582158982079</v>
      </c>
      <c r="Z29" s="23">
        <f t="shared" si="7"/>
        <v>0.24734338747099766</v>
      </c>
      <c r="AA29" s="23" t="e">
        <f>#REF!/AA$16</f>
        <v>#REF!</v>
      </c>
      <c r="AB29" s="23">
        <f t="shared" ref="AB29:AN29" si="8">AA15/AB$16</f>
        <v>0.22201574992968781</v>
      </c>
      <c r="AC29" s="23">
        <f t="shared" si="8"/>
        <v>0.22171430686518548</v>
      </c>
      <c r="AD29" s="23">
        <f t="shared" si="8"/>
        <v>0.23054639722321296</v>
      </c>
      <c r="AE29" s="23">
        <f t="shared" si="8"/>
        <v>0.22216504529229664</v>
      </c>
      <c r="AF29" s="23">
        <f t="shared" si="8"/>
        <v>0.22748141163376664</v>
      </c>
      <c r="AG29" s="23">
        <f t="shared" si="8"/>
        <v>0.21588668745368364</v>
      </c>
      <c r="AH29" s="23">
        <f t="shared" si="8"/>
        <v>0.24287538373767284</v>
      </c>
      <c r="AI29" s="23">
        <f t="shared" si="8"/>
        <v>0.2284422366577506</v>
      </c>
      <c r="AJ29" s="23">
        <f t="shared" si="8"/>
        <v>0.24611111773330313</v>
      </c>
      <c r="AK29" s="23">
        <f t="shared" si="8"/>
        <v>0.25472735517515022</v>
      </c>
      <c r="AL29" s="23">
        <f t="shared" si="8"/>
        <v>0.25227080245606603</v>
      </c>
      <c r="AM29" s="23">
        <f t="shared" si="8"/>
        <v>0.26018542569984215</v>
      </c>
      <c r="AN29" s="23">
        <f t="shared" si="8"/>
        <v>0.26495181671603735</v>
      </c>
      <c r="AO29" s="23">
        <f>AO15/AO$16</f>
        <v>0.28496716885986401</v>
      </c>
      <c r="AP29" s="23" t="e">
        <f>AP15/AP$16</f>
        <v>#DIV/0!</v>
      </c>
    </row>
    <row r="30" spans="1:42" ht="14.5" customHeight="1" x14ac:dyDescent="0.2">
      <c r="A30" s="9" t="s">
        <v>30</v>
      </c>
      <c r="B30" s="9"/>
      <c r="C30" s="15"/>
      <c r="D30" s="23">
        <f t="shared" ref="D30:AP30" si="9">SUM(D19:D22,D29)</f>
        <v>0.29191111111111107</v>
      </c>
      <c r="E30" s="23">
        <f t="shared" si="9"/>
        <v>0.26998392517901509</v>
      </c>
      <c r="F30" s="23">
        <f t="shared" si="9"/>
        <v>0.25478757133798352</v>
      </c>
      <c r="G30" s="23">
        <f t="shared" si="9"/>
        <v>0.26152932282103902</v>
      </c>
      <c r="H30" s="23">
        <f t="shared" si="9"/>
        <v>0.27181470737210478</v>
      </c>
      <c r="I30" s="23">
        <f t="shared" si="9"/>
        <v>0.28280044101433299</v>
      </c>
      <c r="J30" s="23">
        <f t="shared" si="9"/>
        <v>0.25717152842658914</v>
      </c>
      <c r="K30" s="23">
        <f t="shared" si="9"/>
        <v>0.25212715670054359</v>
      </c>
      <c r="L30" s="23">
        <f t="shared" si="9"/>
        <v>0.25315373102416078</v>
      </c>
      <c r="M30" s="23">
        <f t="shared" si="9"/>
        <v>0.25342868088366749</v>
      </c>
      <c r="N30" s="23">
        <f t="shared" si="9"/>
        <v>0.25314790910640789</v>
      </c>
      <c r="O30" s="23">
        <f t="shared" si="9"/>
        <v>0.27032515352433145</v>
      </c>
      <c r="P30" s="23">
        <f t="shared" si="9"/>
        <v>0.2765176014044165</v>
      </c>
      <c r="Q30" s="23">
        <f t="shared" si="9"/>
        <v>0.26809040454132993</v>
      </c>
      <c r="R30" s="23">
        <f t="shared" si="9"/>
        <v>0.25534397914924239</v>
      </c>
      <c r="S30" s="23">
        <f t="shared" si="9"/>
        <v>0.27511220903935146</v>
      </c>
      <c r="T30" s="23">
        <f t="shared" si="9"/>
        <v>0.27868309903549138</v>
      </c>
      <c r="U30" s="23">
        <f t="shared" si="9"/>
        <v>0.27840139060750696</v>
      </c>
      <c r="V30" s="23">
        <f t="shared" si="9"/>
        <v>0.29612793126783771</v>
      </c>
      <c r="W30" s="23">
        <f t="shared" si="9"/>
        <v>0.30216367680619349</v>
      </c>
      <c r="X30" s="23">
        <f t="shared" si="9"/>
        <v>0.29531983896220082</v>
      </c>
      <c r="Y30" s="23">
        <f t="shared" si="9"/>
        <v>0.28805582158982079</v>
      </c>
      <c r="Z30" s="23">
        <f t="shared" si="9"/>
        <v>0.24734338747099766</v>
      </c>
      <c r="AA30" s="23" t="e">
        <f t="shared" si="9"/>
        <v>#REF!</v>
      </c>
      <c r="AB30" s="23">
        <f t="shared" si="9"/>
        <v>0.22201574992968781</v>
      </c>
      <c r="AC30" s="23">
        <f t="shared" si="9"/>
        <v>0.22171430686518548</v>
      </c>
      <c r="AD30" s="23">
        <f t="shared" si="9"/>
        <v>0.23054639722321296</v>
      </c>
      <c r="AE30" s="23">
        <f t="shared" si="9"/>
        <v>0.22216504529229664</v>
      </c>
      <c r="AF30" s="23">
        <f t="shared" si="9"/>
        <v>0.22748141163376664</v>
      </c>
      <c r="AG30" s="23">
        <f t="shared" si="9"/>
        <v>0.21588668745368364</v>
      </c>
      <c r="AH30" s="23">
        <f t="shared" si="9"/>
        <v>0.24287538373767284</v>
      </c>
      <c r="AI30" s="23">
        <f t="shared" si="9"/>
        <v>0.2284422366577506</v>
      </c>
      <c r="AJ30" s="23">
        <f t="shared" si="9"/>
        <v>0.24611111773330313</v>
      </c>
      <c r="AK30" s="23">
        <f t="shared" si="9"/>
        <v>0.25472735517515022</v>
      </c>
      <c r="AL30" s="23">
        <f t="shared" si="9"/>
        <v>0.25227080245606603</v>
      </c>
      <c r="AM30" s="23">
        <f t="shared" si="9"/>
        <v>0.26018542569984215</v>
      </c>
      <c r="AN30" s="23">
        <f t="shared" si="9"/>
        <v>0.26495181671603735</v>
      </c>
      <c r="AO30" s="23">
        <f t="shared" si="9"/>
        <v>0.28496716885986401</v>
      </c>
      <c r="AP30" s="23" t="e">
        <f t="shared" si="9"/>
        <v>#DIV/0!</v>
      </c>
    </row>
  </sheetData>
  <mergeCells count="8">
    <mergeCell ref="A19:A22"/>
    <mergeCell ref="A24:A29"/>
    <mergeCell ref="A30:B30"/>
    <mergeCell ref="A1:B3"/>
    <mergeCell ref="C1:AB2"/>
    <mergeCell ref="A5:A9"/>
    <mergeCell ref="A10:A15"/>
    <mergeCell ref="A16:B16"/>
  </mergeCell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1"/>
  <sheetViews>
    <sheetView topLeftCell="B1" workbookViewId="0">
      <selection activeCell="J15" sqref="J15"/>
    </sheetView>
  </sheetViews>
  <sheetFormatPr baseColWidth="10" defaultColWidth="8.83203125" defaultRowHeight="15" x14ac:dyDescent="0.2"/>
  <cols>
    <col min="1" max="1" width="31" customWidth="1"/>
    <col min="2" max="2" width="54.83203125" customWidth="1"/>
    <col min="3" max="36" width="10.83203125" customWidth="1"/>
    <col min="37" max="37" width="15.1640625" customWidth="1"/>
    <col min="38" max="1025" width="10.83203125" customWidth="1"/>
  </cols>
  <sheetData>
    <row r="1" spans="1:45" ht="14.5" customHeight="1" x14ac:dyDescent="0.2">
      <c r="A1" s="8" t="s">
        <v>0</v>
      </c>
      <c r="B1" s="8"/>
      <c r="C1" s="7" t="s">
        <v>55</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4.5" customHeight="1" x14ac:dyDescent="0.2">
      <c r="A2" s="8"/>
      <c r="B2" s="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14.5" customHeight="1" x14ac:dyDescent="0.2">
      <c r="A3" s="8"/>
      <c r="B3" s="8"/>
      <c r="C3" s="14" t="s">
        <v>2</v>
      </c>
      <c r="D3" s="14">
        <v>1970</v>
      </c>
      <c r="E3" s="14">
        <f t="shared" ref="E3:AS3" si="0">D3+1</f>
        <v>1971</v>
      </c>
      <c r="F3" s="14">
        <f t="shared" si="0"/>
        <v>1972</v>
      </c>
      <c r="G3" s="14">
        <f t="shared" si="0"/>
        <v>1973</v>
      </c>
      <c r="H3" s="14">
        <f t="shared" si="0"/>
        <v>1974</v>
      </c>
      <c r="I3" s="14">
        <f t="shared" si="0"/>
        <v>1975</v>
      </c>
      <c r="J3" s="14">
        <f t="shared" si="0"/>
        <v>1976</v>
      </c>
      <c r="K3" s="14">
        <f t="shared" si="0"/>
        <v>1977</v>
      </c>
      <c r="L3" s="14">
        <f t="shared" si="0"/>
        <v>1978</v>
      </c>
      <c r="M3" s="14">
        <f t="shared" si="0"/>
        <v>1979</v>
      </c>
      <c r="N3" s="14">
        <f t="shared" si="0"/>
        <v>1980</v>
      </c>
      <c r="O3" s="14">
        <f t="shared" si="0"/>
        <v>1981</v>
      </c>
      <c r="P3" s="14">
        <f t="shared" si="0"/>
        <v>1982</v>
      </c>
      <c r="Q3" s="14">
        <f t="shared" si="0"/>
        <v>1983</v>
      </c>
      <c r="R3" s="14">
        <f t="shared" si="0"/>
        <v>1984</v>
      </c>
      <c r="S3" s="14">
        <f t="shared" si="0"/>
        <v>1985</v>
      </c>
      <c r="T3" s="14">
        <f t="shared" si="0"/>
        <v>1986</v>
      </c>
      <c r="U3" s="14">
        <f t="shared" si="0"/>
        <v>1987</v>
      </c>
      <c r="V3" s="14">
        <f t="shared" si="0"/>
        <v>1988</v>
      </c>
      <c r="W3" s="14">
        <f t="shared" si="0"/>
        <v>1989</v>
      </c>
      <c r="X3" s="14">
        <f t="shared" si="0"/>
        <v>1990</v>
      </c>
      <c r="Y3" s="14">
        <f t="shared" si="0"/>
        <v>1991</v>
      </c>
      <c r="Z3" s="14">
        <f t="shared" si="0"/>
        <v>1992</v>
      </c>
      <c r="AA3" s="14">
        <f t="shared" si="0"/>
        <v>1993</v>
      </c>
      <c r="AB3" s="14">
        <f t="shared" si="0"/>
        <v>1994</v>
      </c>
      <c r="AC3" s="14">
        <f t="shared" si="0"/>
        <v>1995</v>
      </c>
      <c r="AD3" s="14">
        <f t="shared" si="0"/>
        <v>1996</v>
      </c>
      <c r="AE3" s="14">
        <f t="shared" si="0"/>
        <v>1997</v>
      </c>
      <c r="AF3" s="14">
        <f t="shared" si="0"/>
        <v>1998</v>
      </c>
      <c r="AG3" s="14">
        <f t="shared" si="0"/>
        <v>1999</v>
      </c>
      <c r="AH3" s="14">
        <f t="shared" si="0"/>
        <v>2000</v>
      </c>
      <c r="AI3" s="14">
        <f t="shared" si="0"/>
        <v>2001</v>
      </c>
      <c r="AJ3" s="14">
        <f t="shared" si="0"/>
        <v>2002</v>
      </c>
      <c r="AK3" s="14">
        <f t="shared" si="0"/>
        <v>2003</v>
      </c>
      <c r="AL3" s="14">
        <f t="shared" si="0"/>
        <v>2004</v>
      </c>
      <c r="AM3" s="14">
        <f t="shared" si="0"/>
        <v>2005</v>
      </c>
      <c r="AN3" s="14">
        <f t="shared" si="0"/>
        <v>2006</v>
      </c>
      <c r="AO3" s="14">
        <f t="shared" si="0"/>
        <v>2007</v>
      </c>
      <c r="AP3" s="14">
        <f t="shared" si="0"/>
        <v>2008</v>
      </c>
      <c r="AQ3" s="14">
        <f t="shared" si="0"/>
        <v>2009</v>
      </c>
      <c r="AR3" s="14">
        <f t="shared" si="0"/>
        <v>2010</v>
      </c>
      <c r="AS3" s="14">
        <f t="shared" si="0"/>
        <v>2011</v>
      </c>
    </row>
    <row r="4" spans="1:45" ht="14.5" customHeight="1" x14ac:dyDescent="0.2">
      <c r="A4" s="14" t="s">
        <v>3</v>
      </c>
      <c r="B4" t="s">
        <v>4</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row>
    <row r="5" spans="1:45" ht="16.25" customHeight="1" x14ac:dyDescent="0.2">
      <c r="A5" s="10" t="s">
        <v>5</v>
      </c>
      <c r="B5" s="16" t="s">
        <v>6</v>
      </c>
      <c r="D5" s="26" t="s">
        <v>56</v>
      </c>
      <c r="E5" s="26" t="s">
        <v>56</v>
      </c>
      <c r="F5" s="26" t="s">
        <v>56</v>
      </c>
      <c r="G5" s="26" t="s">
        <v>56</v>
      </c>
      <c r="H5" s="26" t="s">
        <v>56</v>
      </c>
      <c r="I5" s="26" t="s">
        <v>56</v>
      </c>
      <c r="J5" s="26" t="s">
        <v>56</v>
      </c>
      <c r="K5" s="26" t="s">
        <v>56</v>
      </c>
      <c r="L5" s="26" t="s">
        <v>56</v>
      </c>
      <c r="M5" s="26" t="s">
        <v>56</v>
      </c>
      <c r="N5" s="26" t="s">
        <v>56</v>
      </c>
      <c r="O5" s="26" t="s">
        <v>56</v>
      </c>
      <c r="P5" s="26" t="s">
        <v>56</v>
      </c>
      <c r="Q5" s="26" t="s">
        <v>56</v>
      </c>
      <c r="R5" s="26" t="s">
        <v>56</v>
      </c>
      <c r="S5" s="26" t="s">
        <v>56</v>
      </c>
      <c r="T5" s="26" t="s">
        <v>56</v>
      </c>
      <c r="U5" s="26" t="s">
        <v>56</v>
      </c>
      <c r="V5" s="26" t="s">
        <v>56</v>
      </c>
      <c r="W5" s="26" t="s">
        <v>56</v>
      </c>
      <c r="X5" s="26" t="s">
        <v>56</v>
      </c>
      <c r="Y5" s="26" t="s">
        <v>56</v>
      </c>
      <c r="Z5" s="26" t="s">
        <v>56</v>
      </c>
      <c r="AA5" s="26" t="s">
        <v>56</v>
      </c>
      <c r="AB5" s="26" t="s">
        <v>56</v>
      </c>
      <c r="AC5" s="26" t="s">
        <v>56</v>
      </c>
      <c r="AD5" s="26" t="s">
        <v>56</v>
      </c>
      <c r="AE5" s="26" t="s">
        <v>56</v>
      </c>
      <c r="AF5" s="26" t="s">
        <v>56</v>
      </c>
      <c r="AG5" s="26" t="s">
        <v>56</v>
      </c>
      <c r="AH5" s="26" t="s">
        <v>56</v>
      </c>
      <c r="AI5" s="26" t="s">
        <v>56</v>
      </c>
      <c r="AJ5" s="26" t="s">
        <v>56</v>
      </c>
      <c r="AK5" s="26">
        <v>108.7</v>
      </c>
      <c r="AL5" s="26">
        <v>111.7</v>
      </c>
      <c r="AM5" s="26">
        <v>119.5</v>
      </c>
      <c r="AN5" s="26">
        <v>121.6</v>
      </c>
      <c r="AO5" s="26">
        <v>127.3</v>
      </c>
      <c r="AP5" s="26">
        <v>132.69999999999999</v>
      </c>
      <c r="AQ5" s="26">
        <v>138.1</v>
      </c>
      <c r="AR5" s="26">
        <v>142.6</v>
      </c>
      <c r="AS5" s="26">
        <v>144.6</v>
      </c>
    </row>
    <row r="6" spans="1:45" ht="16.25" customHeight="1" x14ac:dyDescent="0.2">
      <c r="A6" s="10"/>
      <c r="B6" s="16" t="s">
        <v>7</v>
      </c>
      <c r="D6" s="26" t="s">
        <v>56</v>
      </c>
      <c r="E6" s="26" t="s">
        <v>56</v>
      </c>
      <c r="F6" s="26" t="s">
        <v>56</v>
      </c>
      <c r="G6" s="26" t="s">
        <v>56</v>
      </c>
      <c r="H6" s="26" t="s">
        <v>56</v>
      </c>
      <c r="I6" s="26" t="s">
        <v>56</v>
      </c>
      <c r="J6" s="26" t="s">
        <v>56</v>
      </c>
      <c r="K6" s="26" t="s">
        <v>56</v>
      </c>
      <c r="L6" s="26" t="s">
        <v>56</v>
      </c>
      <c r="M6" s="26" t="s">
        <v>56</v>
      </c>
      <c r="N6" s="26" t="s">
        <v>56</v>
      </c>
      <c r="O6" s="26" t="s">
        <v>56</v>
      </c>
      <c r="P6" s="26" t="s">
        <v>56</v>
      </c>
      <c r="Q6" s="26" t="s">
        <v>56</v>
      </c>
      <c r="R6" s="26" t="s">
        <v>56</v>
      </c>
      <c r="S6" s="26" t="s">
        <v>56</v>
      </c>
      <c r="T6" s="26" t="s">
        <v>56</v>
      </c>
      <c r="U6" s="26" t="s">
        <v>56</v>
      </c>
      <c r="V6" s="26" t="s">
        <v>56</v>
      </c>
      <c r="W6" s="26" t="s">
        <v>56</v>
      </c>
      <c r="X6" s="26" t="s">
        <v>56</v>
      </c>
      <c r="Y6" s="26" t="s">
        <v>56</v>
      </c>
      <c r="Z6" s="26" t="s">
        <v>56</v>
      </c>
      <c r="AA6" s="26" t="s">
        <v>56</v>
      </c>
      <c r="AB6" s="26" t="s">
        <v>56</v>
      </c>
      <c r="AC6" s="26" t="s">
        <v>56</v>
      </c>
      <c r="AD6" s="26" t="s">
        <v>56</v>
      </c>
      <c r="AE6" s="26" t="s">
        <v>56</v>
      </c>
      <c r="AF6" s="26" t="s">
        <v>56</v>
      </c>
      <c r="AG6" s="26" t="s">
        <v>56</v>
      </c>
      <c r="AH6" s="26" t="s">
        <v>56</v>
      </c>
      <c r="AI6" s="26" t="s">
        <v>56</v>
      </c>
      <c r="AJ6" s="26" t="s">
        <v>56</v>
      </c>
      <c r="AK6" s="26">
        <v>11741.4</v>
      </c>
      <c r="AL6" s="26">
        <v>13129</v>
      </c>
      <c r="AM6" s="26">
        <v>13635.1</v>
      </c>
      <c r="AN6" s="26">
        <v>14038.6</v>
      </c>
      <c r="AO6" s="26">
        <v>14946</v>
      </c>
      <c r="AP6" s="26">
        <v>15779.5</v>
      </c>
      <c r="AQ6" s="26">
        <v>16802</v>
      </c>
      <c r="AR6" s="26">
        <v>17864.8</v>
      </c>
      <c r="AS6" s="26">
        <v>18979.900000000001</v>
      </c>
    </row>
    <row r="7" spans="1:45" ht="16.25" customHeight="1" x14ac:dyDescent="0.2">
      <c r="A7" s="10"/>
      <c r="B7" s="16" t="s">
        <v>8</v>
      </c>
      <c r="D7" s="26" t="s">
        <v>56</v>
      </c>
      <c r="E7" s="26" t="s">
        <v>56</v>
      </c>
      <c r="F7" s="26" t="s">
        <v>56</v>
      </c>
      <c r="G7" s="26" t="s">
        <v>56</v>
      </c>
      <c r="H7" s="26" t="s">
        <v>56</v>
      </c>
      <c r="I7" s="26" t="s">
        <v>56</v>
      </c>
      <c r="J7" s="26" t="s">
        <v>56</v>
      </c>
      <c r="K7" s="26" t="s">
        <v>56</v>
      </c>
      <c r="L7" s="26" t="s">
        <v>56</v>
      </c>
      <c r="M7" s="26" t="s">
        <v>56</v>
      </c>
      <c r="N7" s="26" t="s">
        <v>56</v>
      </c>
      <c r="O7" s="26" t="s">
        <v>56</v>
      </c>
      <c r="P7" s="26" t="s">
        <v>56</v>
      </c>
      <c r="Q7" s="26" t="s">
        <v>56</v>
      </c>
      <c r="R7" s="26" t="s">
        <v>56</v>
      </c>
      <c r="S7" s="26" t="s">
        <v>56</v>
      </c>
      <c r="T7" s="26" t="s">
        <v>56</v>
      </c>
      <c r="U7" s="26" t="s">
        <v>56</v>
      </c>
      <c r="V7" s="26" t="s">
        <v>56</v>
      </c>
      <c r="W7" s="26" t="s">
        <v>56</v>
      </c>
      <c r="X7" s="26" t="s">
        <v>56</v>
      </c>
      <c r="Y7" s="26" t="s">
        <v>56</v>
      </c>
      <c r="Z7" s="26" t="s">
        <v>56</v>
      </c>
      <c r="AA7" s="26" t="s">
        <v>56</v>
      </c>
      <c r="AB7" s="26" t="s">
        <v>56</v>
      </c>
      <c r="AC7" s="26" t="s">
        <v>56</v>
      </c>
      <c r="AD7" s="26" t="s">
        <v>56</v>
      </c>
      <c r="AE7" s="26" t="s">
        <v>56</v>
      </c>
      <c r="AF7" s="26" t="s">
        <v>56</v>
      </c>
      <c r="AG7" s="26" t="s">
        <v>56</v>
      </c>
      <c r="AH7" s="26" t="s">
        <v>56</v>
      </c>
      <c r="AI7" s="26" t="s">
        <v>56</v>
      </c>
      <c r="AJ7" s="26" t="s">
        <v>56</v>
      </c>
      <c r="AK7" s="26">
        <v>1.2</v>
      </c>
      <c r="AL7" s="26">
        <v>1.5</v>
      </c>
      <c r="AM7" s="26">
        <v>1.9</v>
      </c>
      <c r="AN7" s="26">
        <v>2.1</v>
      </c>
      <c r="AO7" s="26">
        <v>2</v>
      </c>
      <c r="AP7" s="26">
        <v>2.1</v>
      </c>
      <c r="AQ7" s="26">
        <v>2.2000000000000002</v>
      </c>
      <c r="AR7" s="26">
        <v>2.4</v>
      </c>
      <c r="AS7" s="26">
        <v>2.6</v>
      </c>
    </row>
    <row r="8" spans="1:45" ht="16.25" customHeight="1" x14ac:dyDescent="0.2">
      <c r="A8" s="10"/>
      <c r="B8" s="16" t="s">
        <v>9</v>
      </c>
      <c r="D8" s="26" t="s">
        <v>56</v>
      </c>
      <c r="E8" s="26" t="s">
        <v>56</v>
      </c>
      <c r="F8" s="26" t="s">
        <v>56</v>
      </c>
      <c r="G8" s="26" t="s">
        <v>56</v>
      </c>
      <c r="H8" s="26" t="s">
        <v>56</v>
      </c>
      <c r="I8" s="26" t="s">
        <v>56</v>
      </c>
      <c r="J8" s="26" t="s">
        <v>56</v>
      </c>
      <c r="K8" s="26" t="s">
        <v>56</v>
      </c>
      <c r="L8" s="26" t="s">
        <v>56</v>
      </c>
      <c r="M8" s="26" t="s">
        <v>56</v>
      </c>
      <c r="N8" s="26" t="s">
        <v>56</v>
      </c>
      <c r="O8" s="26" t="s">
        <v>56</v>
      </c>
      <c r="P8" s="26" t="s">
        <v>56</v>
      </c>
      <c r="Q8" s="26" t="s">
        <v>56</v>
      </c>
      <c r="R8" s="26" t="s">
        <v>56</v>
      </c>
      <c r="S8" s="26" t="s">
        <v>56</v>
      </c>
      <c r="T8" s="26" t="s">
        <v>56</v>
      </c>
      <c r="U8" s="26" t="s">
        <v>56</v>
      </c>
      <c r="V8" s="26" t="s">
        <v>56</v>
      </c>
      <c r="W8" s="26" t="s">
        <v>56</v>
      </c>
      <c r="X8" s="26" t="s">
        <v>56</v>
      </c>
      <c r="Y8" s="26" t="s">
        <v>56</v>
      </c>
      <c r="Z8" s="26" t="s">
        <v>56</v>
      </c>
      <c r="AA8" s="26" t="s">
        <v>56</v>
      </c>
      <c r="AB8" s="26" t="s">
        <v>56</v>
      </c>
      <c r="AC8" s="26" t="s">
        <v>56</v>
      </c>
      <c r="AD8" s="26" t="s">
        <v>56</v>
      </c>
      <c r="AE8" s="26" t="s">
        <v>56</v>
      </c>
      <c r="AF8" s="26" t="s">
        <v>56</v>
      </c>
      <c r="AG8" s="26" t="s">
        <v>56</v>
      </c>
      <c r="AH8" s="26" t="s">
        <v>56</v>
      </c>
      <c r="AI8" s="26" t="s">
        <v>56</v>
      </c>
      <c r="AJ8" s="26" t="s">
        <v>56</v>
      </c>
      <c r="AK8" s="26">
        <v>24.5</v>
      </c>
      <c r="AL8" s="26">
        <v>26.7</v>
      </c>
      <c r="AM8" s="26">
        <v>28.3</v>
      </c>
      <c r="AN8" s="26">
        <v>30.1</v>
      </c>
      <c r="AO8" s="26">
        <v>30.8</v>
      </c>
      <c r="AP8" s="26">
        <v>36.299999999999997</v>
      </c>
      <c r="AQ8" s="26">
        <v>38.200000000000003</v>
      </c>
      <c r="AR8" s="26">
        <v>39.799999999999997</v>
      </c>
      <c r="AS8" s="26">
        <v>40.9</v>
      </c>
    </row>
    <row r="9" spans="1:45" ht="16.25" customHeight="1" x14ac:dyDescent="0.2">
      <c r="A9" s="10"/>
      <c r="B9" s="16" t="s">
        <v>10</v>
      </c>
      <c r="D9" s="26">
        <v>306</v>
      </c>
      <c r="E9" s="26">
        <v>353</v>
      </c>
      <c r="F9" s="26">
        <v>418</v>
      </c>
      <c r="G9" s="26">
        <v>497</v>
      </c>
      <c r="H9" s="26">
        <v>627</v>
      </c>
      <c r="I9" s="26">
        <v>796.6</v>
      </c>
      <c r="J9" s="26">
        <v>999.1</v>
      </c>
      <c r="K9" s="26">
        <v>1175.2</v>
      </c>
      <c r="L9" s="26">
        <v>1367.5</v>
      </c>
      <c r="M9" s="26">
        <v>1581.4</v>
      </c>
      <c r="N9" s="26">
        <v>1821.5</v>
      </c>
      <c r="O9" s="26">
        <v>2146.6999999999998</v>
      </c>
      <c r="P9" s="26">
        <v>2531.4</v>
      </c>
      <c r="Q9" s="26">
        <v>2794.4</v>
      </c>
      <c r="R9" s="26">
        <v>2923.3</v>
      </c>
      <c r="S9" s="26">
        <v>3066.5</v>
      </c>
      <c r="T9" s="26">
        <v>2982.4</v>
      </c>
      <c r="U9" s="26">
        <v>3132.1</v>
      </c>
      <c r="V9" s="26">
        <v>3468.3</v>
      </c>
      <c r="W9" s="26">
        <v>3828.5</v>
      </c>
      <c r="X9" s="26">
        <v>4166.8</v>
      </c>
      <c r="Y9" s="26">
        <v>4576.8999999999996</v>
      </c>
      <c r="Z9" s="26">
        <v>4898.5</v>
      </c>
      <c r="AA9" s="26">
        <v>4784.3999999999996</v>
      </c>
      <c r="AB9" s="26">
        <v>4830.8999999999996</v>
      </c>
      <c r="AC9" s="26">
        <v>5040.7</v>
      </c>
      <c r="AD9" s="26">
        <v>5203.2</v>
      </c>
      <c r="AE9" s="26">
        <v>6487.5</v>
      </c>
      <c r="AF9" s="26">
        <v>7162.4</v>
      </c>
      <c r="AG9" s="26">
        <v>9419.7999999999993</v>
      </c>
      <c r="AH9" s="26">
        <v>10024.299999999999</v>
      </c>
      <c r="AI9" s="26">
        <v>10681.9</v>
      </c>
      <c r="AJ9" s="26">
        <v>11278.6</v>
      </c>
      <c r="AK9" s="26">
        <v>11875.7</v>
      </c>
      <c r="AL9" s="26">
        <v>13268.8</v>
      </c>
      <c r="AM9" s="26">
        <v>13784.9</v>
      </c>
      <c r="AN9" s="26">
        <v>14192.5</v>
      </c>
      <c r="AO9" s="26">
        <v>15106.2</v>
      </c>
      <c r="AP9" s="26">
        <v>15950.5</v>
      </c>
      <c r="AQ9" s="26">
        <v>16980.599999999999</v>
      </c>
      <c r="AR9" s="26">
        <v>18049.599999999999</v>
      </c>
      <c r="AS9" s="26">
        <v>19168</v>
      </c>
    </row>
    <row r="10" spans="1:45" ht="16.25" customHeight="1" x14ac:dyDescent="0.2">
      <c r="A10" s="10" t="s">
        <v>11</v>
      </c>
      <c r="B10" s="16" t="s">
        <v>12</v>
      </c>
      <c r="D10" s="38">
        <v>0</v>
      </c>
      <c r="E10" s="38">
        <v>0</v>
      </c>
      <c r="F10" s="38">
        <v>0</v>
      </c>
      <c r="G10" s="38">
        <v>0</v>
      </c>
      <c r="H10" s="38">
        <v>0</v>
      </c>
      <c r="I10" s="38">
        <v>0</v>
      </c>
      <c r="J10" s="38">
        <v>0</v>
      </c>
      <c r="K10" s="38">
        <v>0</v>
      </c>
      <c r="L10" s="38">
        <v>0</v>
      </c>
      <c r="M10" s="38">
        <v>0</v>
      </c>
      <c r="N10" s="38">
        <v>0</v>
      </c>
      <c r="O10" s="38">
        <v>0</v>
      </c>
      <c r="P10" s="38">
        <v>0</v>
      </c>
      <c r="Q10" s="38">
        <v>0</v>
      </c>
      <c r="R10" s="38">
        <v>0</v>
      </c>
      <c r="S10" s="38">
        <v>0</v>
      </c>
      <c r="T10" s="38">
        <v>0</v>
      </c>
      <c r="U10" s="38">
        <v>0</v>
      </c>
      <c r="V10" s="38">
        <v>0</v>
      </c>
      <c r="W10" s="38">
        <v>0</v>
      </c>
      <c r="X10" s="38">
        <v>0</v>
      </c>
      <c r="Y10" s="38">
        <v>0</v>
      </c>
      <c r="Z10" s="38">
        <v>0</v>
      </c>
      <c r="AA10" s="38">
        <v>0</v>
      </c>
      <c r="AB10" s="38">
        <v>0</v>
      </c>
      <c r="AC10" s="38">
        <v>0</v>
      </c>
      <c r="AD10" s="38">
        <v>0</v>
      </c>
      <c r="AE10" s="38">
        <v>0</v>
      </c>
      <c r="AF10" s="38">
        <v>0</v>
      </c>
      <c r="AG10" s="38">
        <v>0</v>
      </c>
      <c r="AH10" s="38">
        <v>0</v>
      </c>
      <c r="AI10" s="38">
        <v>0</v>
      </c>
      <c r="AJ10" s="38">
        <v>0</v>
      </c>
      <c r="AK10" s="38">
        <v>0</v>
      </c>
      <c r="AL10" s="38">
        <v>0</v>
      </c>
      <c r="AM10" s="38">
        <v>0</v>
      </c>
      <c r="AN10" s="38">
        <v>0</v>
      </c>
      <c r="AO10" s="38">
        <v>0</v>
      </c>
      <c r="AP10" s="38">
        <v>0</v>
      </c>
      <c r="AQ10" s="38">
        <v>0</v>
      </c>
      <c r="AR10" s="38">
        <v>0</v>
      </c>
      <c r="AS10" s="38">
        <v>0</v>
      </c>
    </row>
    <row r="11" spans="1:45" ht="16.25" customHeight="1" x14ac:dyDescent="0.2">
      <c r="A11" s="10"/>
      <c r="B11" s="16" t="s">
        <v>57</v>
      </c>
      <c r="D11" s="26" t="s">
        <v>56</v>
      </c>
      <c r="E11" s="26" t="s">
        <v>56</v>
      </c>
      <c r="F11" s="26" t="s">
        <v>56</v>
      </c>
      <c r="G11" s="26" t="s">
        <v>56</v>
      </c>
      <c r="H11" s="26" t="s">
        <v>56</v>
      </c>
      <c r="I11" s="26" t="s">
        <v>56</v>
      </c>
      <c r="J11" s="26" t="s">
        <v>56</v>
      </c>
      <c r="K11" s="26" t="s">
        <v>56</v>
      </c>
      <c r="L11" s="26" t="s">
        <v>56</v>
      </c>
      <c r="M11" s="26" t="s">
        <v>56</v>
      </c>
      <c r="N11" s="26" t="s">
        <v>56</v>
      </c>
      <c r="O11" s="26" t="s">
        <v>56</v>
      </c>
      <c r="P11" s="26" t="s">
        <v>56</v>
      </c>
      <c r="Q11" s="26" t="s">
        <v>56</v>
      </c>
      <c r="R11" s="26" t="s">
        <v>56</v>
      </c>
      <c r="S11" s="26" t="s">
        <v>56</v>
      </c>
      <c r="T11" s="26" t="s">
        <v>56</v>
      </c>
      <c r="U11" s="26" t="s">
        <v>56</v>
      </c>
      <c r="V11" s="26" t="s">
        <v>56</v>
      </c>
      <c r="W11" s="26" t="s">
        <v>56</v>
      </c>
      <c r="X11" s="26" t="s">
        <v>56</v>
      </c>
      <c r="Y11" s="26" t="s">
        <v>56</v>
      </c>
      <c r="Z11" s="26" t="s">
        <v>56</v>
      </c>
      <c r="AA11" s="26" t="s">
        <v>56</v>
      </c>
      <c r="AB11" s="26" t="s">
        <v>56</v>
      </c>
      <c r="AC11" s="26" t="s">
        <v>56</v>
      </c>
      <c r="AD11" s="26" t="s">
        <v>56</v>
      </c>
      <c r="AE11" s="26" t="s">
        <v>56</v>
      </c>
      <c r="AF11" s="26" t="s">
        <v>56</v>
      </c>
      <c r="AG11" s="26" t="s">
        <v>56</v>
      </c>
      <c r="AH11" s="26" t="s">
        <v>56</v>
      </c>
      <c r="AI11" s="26" t="s">
        <v>56</v>
      </c>
      <c r="AJ11" s="26" t="s">
        <v>56</v>
      </c>
      <c r="AK11" s="26">
        <v>60.7</v>
      </c>
      <c r="AL11" s="26">
        <v>73.599999999999994</v>
      </c>
      <c r="AM11" s="26">
        <v>80.599999999999994</v>
      </c>
      <c r="AN11" s="26">
        <v>84.4</v>
      </c>
      <c r="AO11" s="26">
        <v>88.8</v>
      </c>
      <c r="AP11" s="26">
        <v>92.6</v>
      </c>
      <c r="AQ11" s="26">
        <v>95.4</v>
      </c>
      <c r="AR11" s="26">
        <v>97.7</v>
      </c>
      <c r="AS11" s="26">
        <v>104.9</v>
      </c>
    </row>
    <row r="12" spans="1:45" ht="16.25" customHeight="1" x14ac:dyDescent="0.2">
      <c r="A12" s="10"/>
      <c r="B12" s="16" t="s">
        <v>58</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row>
    <row r="13" spans="1:45" ht="16.25" customHeight="1" x14ac:dyDescent="0.2">
      <c r="A13" s="10"/>
      <c r="B13" t="s">
        <v>59</v>
      </c>
      <c r="D13" s="26" t="s">
        <v>56</v>
      </c>
      <c r="E13" s="26" t="s">
        <v>56</v>
      </c>
      <c r="F13" s="26" t="s">
        <v>56</v>
      </c>
      <c r="G13" s="26" t="s">
        <v>56</v>
      </c>
      <c r="H13" s="26" t="s">
        <v>56</v>
      </c>
      <c r="I13" s="26" t="s">
        <v>56</v>
      </c>
      <c r="J13" s="26" t="s">
        <v>56</v>
      </c>
      <c r="K13" s="26" t="s">
        <v>56</v>
      </c>
      <c r="L13" s="26" t="s">
        <v>56</v>
      </c>
      <c r="M13" s="26" t="s">
        <v>56</v>
      </c>
      <c r="N13" s="26" t="s">
        <v>56</v>
      </c>
      <c r="O13" s="26" t="s">
        <v>56</v>
      </c>
      <c r="P13" s="26" t="s">
        <v>56</v>
      </c>
      <c r="Q13" s="26" t="s">
        <v>56</v>
      </c>
      <c r="R13" s="26" t="s">
        <v>56</v>
      </c>
      <c r="S13" s="26" t="s">
        <v>56</v>
      </c>
      <c r="T13" s="26" t="s">
        <v>56</v>
      </c>
      <c r="U13" s="26" t="s">
        <v>56</v>
      </c>
      <c r="V13" s="26" t="s">
        <v>56</v>
      </c>
      <c r="W13" s="26" t="s">
        <v>56</v>
      </c>
      <c r="X13" s="26" t="s">
        <v>56</v>
      </c>
      <c r="Y13" s="26" t="s">
        <v>56</v>
      </c>
      <c r="Z13" s="26" t="s">
        <v>56</v>
      </c>
      <c r="AA13" s="26" t="s">
        <v>56</v>
      </c>
      <c r="AB13" s="26" t="s">
        <v>56</v>
      </c>
      <c r="AC13" s="26" t="s">
        <v>56</v>
      </c>
      <c r="AD13" s="26" t="s">
        <v>56</v>
      </c>
      <c r="AE13" s="26" t="s">
        <v>56</v>
      </c>
      <c r="AF13" s="26" t="s">
        <v>56</v>
      </c>
      <c r="AG13" s="26" t="s">
        <v>56</v>
      </c>
      <c r="AH13" s="26" t="s">
        <v>56</v>
      </c>
      <c r="AI13" s="26" t="s">
        <v>56</v>
      </c>
      <c r="AJ13" s="26" t="s">
        <v>56</v>
      </c>
      <c r="AK13" s="26">
        <v>120.6</v>
      </c>
      <c r="AL13" s="26">
        <v>160.9</v>
      </c>
      <c r="AM13" s="26">
        <v>171.6</v>
      </c>
      <c r="AN13" s="26">
        <v>172</v>
      </c>
      <c r="AO13" s="26">
        <v>178.2</v>
      </c>
      <c r="AP13" s="26">
        <v>187.5</v>
      </c>
      <c r="AQ13" s="26">
        <v>204.1</v>
      </c>
      <c r="AR13" s="26">
        <v>226</v>
      </c>
      <c r="AS13" s="26">
        <v>242.8</v>
      </c>
    </row>
    <row r="14" spans="1:45" ht="16.25" customHeight="1" x14ac:dyDescent="0.2">
      <c r="A14" s="10"/>
      <c r="B14" s="16" t="s">
        <v>16</v>
      </c>
      <c r="D14" s="26" t="s">
        <v>56</v>
      </c>
      <c r="E14" s="26" t="s">
        <v>56</v>
      </c>
      <c r="F14" s="26" t="s">
        <v>56</v>
      </c>
      <c r="G14" s="26" t="s">
        <v>56</v>
      </c>
      <c r="H14" s="26" t="s">
        <v>56</v>
      </c>
      <c r="I14" s="26" t="s">
        <v>56</v>
      </c>
      <c r="J14" s="26" t="s">
        <v>56</v>
      </c>
      <c r="K14" s="26" t="s">
        <v>56</v>
      </c>
      <c r="L14" s="26" t="s">
        <v>56</v>
      </c>
      <c r="M14" s="26" t="s">
        <v>56</v>
      </c>
      <c r="N14" s="26" t="s">
        <v>56</v>
      </c>
      <c r="O14" s="26" t="s">
        <v>56</v>
      </c>
      <c r="P14" s="26" t="s">
        <v>56</v>
      </c>
      <c r="Q14" s="26" t="s">
        <v>56</v>
      </c>
      <c r="R14" s="26" t="s">
        <v>56</v>
      </c>
      <c r="S14" s="26" t="s">
        <v>56</v>
      </c>
      <c r="T14" s="26" t="s">
        <v>56</v>
      </c>
      <c r="U14" s="26" t="s">
        <v>56</v>
      </c>
      <c r="V14" s="26" t="s">
        <v>56</v>
      </c>
      <c r="W14" s="26" t="s">
        <v>56</v>
      </c>
      <c r="X14" s="26" t="s">
        <v>56</v>
      </c>
      <c r="Y14" s="26" t="s">
        <v>56</v>
      </c>
      <c r="Z14" s="26" t="s">
        <v>56</v>
      </c>
      <c r="AA14" s="26" t="s">
        <v>56</v>
      </c>
      <c r="AB14" s="26" t="s">
        <v>56</v>
      </c>
      <c r="AC14" s="26" t="s">
        <v>56</v>
      </c>
      <c r="AD14" s="26" t="s">
        <v>56</v>
      </c>
      <c r="AE14" s="26" t="s">
        <v>56</v>
      </c>
      <c r="AF14" s="26" t="s">
        <v>56</v>
      </c>
      <c r="AG14" s="26" t="s">
        <v>56</v>
      </c>
      <c r="AH14" s="26" t="s">
        <v>56</v>
      </c>
      <c r="AI14" s="26" t="s">
        <v>56</v>
      </c>
      <c r="AJ14" s="26" t="s">
        <v>56</v>
      </c>
      <c r="AK14" s="26">
        <v>2610.1999999999998</v>
      </c>
      <c r="AL14" s="26">
        <v>2856.5</v>
      </c>
      <c r="AM14" s="26">
        <v>3003</v>
      </c>
      <c r="AN14" s="26">
        <v>3392.5</v>
      </c>
      <c r="AO14" s="26">
        <v>3719.7</v>
      </c>
      <c r="AP14" s="26">
        <v>3974</v>
      </c>
      <c r="AQ14" s="26">
        <v>4342.5</v>
      </c>
      <c r="AR14" s="26">
        <v>4241.8</v>
      </c>
      <c r="AS14" s="26">
        <v>4517.7</v>
      </c>
    </row>
    <row r="15" spans="1:45" ht="16.25" customHeight="1" x14ac:dyDescent="0.2">
      <c r="A15" s="10"/>
      <c r="B15" s="16" t="s">
        <v>10</v>
      </c>
      <c r="D15" s="26" t="s">
        <v>56</v>
      </c>
      <c r="E15" s="26" t="s">
        <v>56</v>
      </c>
      <c r="F15" s="26" t="s">
        <v>56</v>
      </c>
      <c r="G15" s="26" t="s">
        <v>56</v>
      </c>
      <c r="H15" s="26" t="s">
        <v>56</v>
      </c>
      <c r="I15" s="26">
        <v>328.4</v>
      </c>
      <c r="J15" s="26">
        <v>369.5</v>
      </c>
      <c r="K15" s="26">
        <v>401.8</v>
      </c>
      <c r="L15" s="26">
        <v>484.3</v>
      </c>
      <c r="M15" s="26">
        <v>590.29999999999995</v>
      </c>
      <c r="N15" s="26">
        <v>718.2</v>
      </c>
      <c r="O15" s="26">
        <v>743.2</v>
      </c>
      <c r="P15" s="26">
        <v>853.4</v>
      </c>
      <c r="Q15" s="26">
        <v>947.2</v>
      </c>
      <c r="R15" s="26">
        <v>992.3</v>
      </c>
      <c r="S15" s="26">
        <v>1039.4000000000001</v>
      </c>
      <c r="T15" s="26">
        <v>1104.9000000000001</v>
      </c>
      <c r="U15" s="26">
        <v>1197.0999999999999</v>
      </c>
      <c r="V15" s="26">
        <v>1270.4000000000001</v>
      </c>
      <c r="W15" s="26">
        <v>1312.8</v>
      </c>
      <c r="X15" s="26">
        <v>1581.4</v>
      </c>
      <c r="Y15" s="26">
        <v>1768.3</v>
      </c>
      <c r="Z15" s="26">
        <v>1889.9</v>
      </c>
      <c r="AA15" s="26">
        <v>2012.9</v>
      </c>
      <c r="AB15" s="26">
        <v>2092</v>
      </c>
      <c r="AC15" s="26">
        <v>2112.6</v>
      </c>
      <c r="AD15" s="26">
        <v>2105.4</v>
      </c>
      <c r="AE15" s="26">
        <v>2132.1</v>
      </c>
      <c r="AF15" s="26">
        <v>2210.3000000000002</v>
      </c>
      <c r="AG15" s="26">
        <v>2406.9</v>
      </c>
      <c r="AH15" s="26">
        <v>2558.6999999999998</v>
      </c>
      <c r="AI15" s="26">
        <v>2612.6</v>
      </c>
      <c r="AJ15" s="26">
        <v>2736.4</v>
      </c>
      <c r="AK15" s="26">
        <v>2791.5</v>
      </c>
      <c r="AL15" s="26">
        <v>3091</v>
      </c>
      <c r="AM15" s="26">
        <v>3255.2</v>
      </c>
      <c r="AN15" s="26">
        <v>3648.9</v>
      </c>
      <c r="AO15" s="26">
        <v>3986.7</v>
      </c>
      <c r="AP15" s="26">
        <v>4254.1000000000004</v>
      </c>
      <c r="AQ15" s="26">
        <v>4642</v>
      </c>
      <c r="AR15" s="26">
        <v>4565.5</v>
      </c>
      <c r="AS15" s="26">
        <v>4865.3999999999996</v>
      </c>
    </row>
    <row r="16" spans="1:45" ht="16.25" customHeight="1" x14ac:dyDescent="0.2">
      <c r="A16" s="9" t="s">
        <v>17</v>
      </c>
      <c r="B16" s="9"/>
      <c r="D16" s="26">
        <v>448</v>
      </c>
      <c r="E16" s="26">
        <v>516</v>
      </c>
      <c r="F16" s="26">
        <v>610</v>
      </c>
      <c r="G16" s="26">
        <v>713</v>
      </c>
      <c r="H16" s="26">
        <v>896</v>
      </c>
      <c r="I16" s="26">
        <v>1125</v>
      </c>
      <c r="J16" s="26">
        <v>1368.6</v>
      </c>
      <c r="K16" s="26">
        <v>1577</v>
      </c>
      <c r="L16" s="26">
        <v>1851.9</v>
      </c>
      <c r="M16" s="26">
        <v>2171.6999999999998</v>
      </c>
      <c r="N16" s="26">
        <v>2539.6</v>
      </c>
      <c r="O16" s="26">
        <v>2889.9</v>
      </c>
      <c r="P16" s="26">
        <v>3384.8</v>
      </c>
      <c r="Q16" s="26">
        <v>3741.6</v>
      </c>
      <c r="R16" s="26">
        <v>3915.5</v>
      </c>
      <c r="S16" s="26">
        <v>4105.8999999999996</v>
      </c>
      <c r="T16" s="26">
        <v>4087.4</v>
      </c>
      <c r="U16" s="26">
        <v>4329.2</v>
      </c>
      <c r="V16" s="26">
        <v>4738.7</v>
      </c>
      <c r="W16" s="26">
        <v>5141.3</v>
      </c>
      <c r="X16" s="26">
        <v>5748.2</v>
      </c>
      <c r="Y16" s="26">
        <v>6344.9</v>
      </c>
      <c r="Z16" s="26">
        <v>6788.4</v>
      </c>
      <c r="AA16" s="26">
        <v>6797.2</v>
      </c>
      <c r="AB16" s="26">
        <v>6922.9</v>
      </c>
      <c r="AC16" s="26">
        <v>7153.2</v>
      </c>
      <c r="AD16" s="26">
        <v>7308.6</v>
      </c>
      <c r="AE16" s="26">
        <v>8619.6</v>
      </c>
      <c r="AF16" s="26">
        <v>9372.7000000000007</v>
      </c>
      <c r="AG16" s="26">
        <v>11826.7</v>
      </c>
      <c r="AH16" s="26">
        <v>12582.9</v>
      </c>
      <c r="AI16" s="26">
        <v>13294.5</v>
      </c>
      <c r="AJ16" s="26">
        <v>14014.9</v>
      </c>
      <c r="AK16" s="26">
        <v>14667.3</v>
      </c>
      <c r="AL16" s="26">
        <v>16359.8</v>
      </c>
      <c r="AM16" s="26">
        <v>17040.099999999999</v>
      </c>
      <c r="AN16" s="26">
        <v>17841.3</v>
      </c>
      <c r="AO16" s="26">
        <v>19092.900000000001</v>
      </c>
      <c r="AP16" s="26">
        <v>20204.599999999999</v>
      </c>
      <c r="AQ16" s="26">
        <v>21622.6</v>
      </c>
      <c r="AR16" s="26">
        <v>22615.200000000001</v>
      </c>
      <c r="AS16" s="26">
        <v>24033.4</v>
      </c>
    </row>
    <row r="17" spans="1:45" ht="14.5" customHeight="1" x14ac:dyDescent="0.2">
      <c r="A17" s="16"/>
      <c r="B17" s="16"/>
      <c r="D17" s="26">
        <v>448</v>
      </c>
      <c r="E17" s="26">
        <v>516</v>
      </c>
      <c r="F17" s="26">
        <v>610</v>
      </c>
      <c r="G17" s="26">
        <v>713</v>
      </c>
      <c r="H17" s="26">
        <v>896</v>
      </c>
      <c r="I17" s="26">
        <v>1125</v>
      </c>
      <c r="J17" s="26">
        <v>1368.6</v>
      </c>
      <c r="K17" s="26">
        <v>1577</v>
      </c>
      <c r="L17" s="26">
        <v>1851.9</v>
      </c>
      <c r="M17" s="26">
        <v>2171.6999999999998</v>
      </c>
      <c r="N17" s="26">
        <v>2539.6</v>
      </c>
      <c r="O17" s="26">
        <v>2889.9</v>
      </c>
      <c r="P17" s="26">
        <v>3384.8</v>
      </c>
      <c r="Q17" s="26">
        <v>3741.6</v>
      </c>
      <c r="R17" s="26">
        <v>3915.5</v>
      </c>
      <c r="S17" s="26">
        <v>4105.8999999999996</v>
      </c>
      <c r="T17" s="26">
        <v>4087.4</v>
      </c>
      <c r="U17" s="26">
        <v>4329.2</v>
      </c>
      <c r="V17" s="26">
        <v>4738.7</v>
      </c>
      <c r="W17" s="26">
        <v>5141.3</v>
      </c>
      <c r="X17" s="26">
        <v>5748.2</v>
      </c>
      <c r="Y17" s="26">
        <v>6344.9</v>
      </c>
      <c r="Z17" s="26">
        <v>6788.4</v>
      </c>
      <c r="AA17" s="26">
        <v>6797.2</v>
      </c>
      <c r="AB17" s="26">
        <v>6922.9</v>
      </c>
      <c r="AC17" s="26">
        <v>7153.2</v>
      </c>
      <c r="AD17" s="26">
        <v>7308.6</v>
      </c>
      <c r="AE17" s="26">
        <v>8619.6</v>
      </c>
      <c r="AF17" s="26">
        <v>9372.7000000000007</v>
      </c>
      <c r="AG17" s="33">
        <v>9797.5</v>
      </c>
      <c r="AH17" s="33">
        <v>10532</v>
      </c>
      <c r="AI17" s="33">
        <v>11219.1</v>
      </c>
      <c r="AJ17" s="33">
        <v>11873.1</v>
      </c>
      <c r="AK17" s="33">
        <v>12504.8</v>
      </c>
      <c r="AL17" s="33">
        <v>13662.8</v>
      </c>
      <c r="AM17" s="33">
        <v>14200.1</v>
      </c>
      <c r="AN17" s="33">
        <v>15012.2</v>
      </c>
      <c r="AO17" s="33">
        <v>16037.7</v>
      </c>
      <c r="AP17" s="33">
        <v>16863</v>
      </c>
      <c r="AQ17" s="33">
        <v>18037.5</v>
      </c>
      <c r="AR17" s="33">
        <v>18703.5</v>
      </c>
      <c r="AS17" s="33">
        <v>19934.599999999999</v>
      </c>
    </row>
    <row r="18" spans="1:45" ht="14.5" customHeight="1" x14ac:dyDescent="0.2">
      <c r="A18" s="16"/>
      <c r="B18" s="16"/>
      <c r="D18" s="26">
        <f t="shared" ref="D18:AS18" si="1">D16-D17</f>
        <v>0</v>
      </c>
      <c r="E18" s="26">
        <f t="shared" si="1"/>
        <v>0</v>
      </c>
      <c r="F18" s="26">
        <f t="shared" si="1"/>
        <v>0</v>
      </c>
      <c r="G18" s="26">
        <f t="shared" si="1"/>
        <v>0</v>
      </c>
      <c r="H18" s="26">
        <f t="shared" si="1"/>
        <v>0</v>
      </c>
      <c r="I18" s="26">
        <f t="shared" si="1"/>
        <v>0</v>
      </c>
      <c r="J18" s="26">
        <f t="shared" si="1"/>
        <v>0</v>
      </c>
      <c r="K18" s="26">
        <f t="shared" si="1"/>
        <v>0</v>
      </c>
      <c r="L18" s="26">
        <f t="shared" si="1"/>
        <v>0</v>
      </c>
      <c r="M18" s="26">
        <f t="shared" si="1"/>
        <v>0</v>
      </c>
      <c r="N18" s="26">
        <f t="shared" si="1"/>
        <v>0</v>
      </c>
      <c r="O18" s="26">
        <f t="shared" si="1"/>
        <v>0</v>
      </c>
      <c r="P18" s="26">
        <f t="shared" si="1"/>
        <v>0</v>
      </c>
      <c r="Q18" s="26">
        <f t="shared" si="1"/>
        <v>0</v>
      </c>
      <c r="R18" s="26">
        <f t="shared" si="1"/>
        <v>0</v>
      </c>
      <c r="S18" s="26">
        <f t="shared" si="1"/>
        <v>0</v>
      </c>
      <c r="T18" s="26">
        <f t="shared" si="1"/>
        <v>0</v>
      </c>
      <c r="U18" s="26">
        <f t="shared" si="1"/>
        <v>0</v>
      </c>
      <c r="V18" s="26">
        <f t="shared" si="1"/>
        <v>0</v>
      </c>
      <c r="W18" s="26">
        <f t="shared" si="1"/>
        <v>0</v>
      </c>
      <c r="X18" s="26">
        <f t="shared" si="1"/>
        <v>0</v>
      </c>
      <c r="Y18" s="26">
        <f t="shared" si="1"/>
        <v>0</v>
      </c>
      <c r="Z18" s="26">
        <f t="shared" si="1"/>
        <v>0</v>
      </c>
      <c r="AA18" s="26">
        <f t="shared" si="1"/>
        <v>0</v>
      </c>
      <c r="AB18" s="26">
        <f t="shared" si="1"/>
        <v>0</v>
      </c>
      <c r="AC18" s="26">
        <f t="shared" si="1"/>
        <v>0</v>
      </c>
      <c r="AD18" s="26">
        <f t="shared" si="1"/>
        <v>0</v>
      </c>
      <c r="AE18" s="26">
        <f t="shared" si="1"/>
        <v>0</v>
      </c>
      <c r="AF18" s="26">
        <f t="shared" si="1"/>
        <v>0</v>
      </c>
      <c r="AG18" s="26">
        <f t="shared" si="1"/>
        <v>2029.2000000000007</v>
      </c>
      <c r="AH18" s="26">
        <f t="shared" si="1"/>
        <v>2050.8999999999996</v>
      </c>
      <c r="AI18" s="26">
        <f t="shared" si="1"/>
        <v>2075.3999999999996</v>
      </c>
      <c r="AJ18" s="26">
        <f t="shared" si="1"/>
        <v>2141.7999999999993</v>
      </c>
      <c r="AK18" s="26">
        <f t="shared" si="1"/>
        <v>2162.5</v>
      </c>
      <c r="AL18" s="26">
        <f t="shared" si="1"/>
        <v>2697</v>
      </c>
      <c r="AM18" s="26">
        <f t="shared" si="1"/>
        <v>2839.9999999999982</v>
      </c>
      <c r="AN18" s="26">
        <f t="shared" si="1"/>
        <v>2829.0999999999985</v>
      </c>
      <c r="AO18" s="26">
        <f t="shared" si="1"/>
        <v>3055.2000000000007</v>
      </c>
      <c r="AP18" s="26">
        <f t="shared" si="1"/>
        <v>3341.5999999999985</v>
      </c>
      <c r="AQ18" s="26">
        <f t="shared" si="1"/>
        <v>3585.0999999999985</v>
      </c>
      <c r="AR18" s="26">
        <f t="shared" si="1"/>
        <v>3911.7000000000007</v>
      </c>
      <c r="AS18" s="26">
        <f t="shared" si="1"/>
        <v>4098.8000000000029</v>
      </c>
    </row>
    <row r="19" spans="1:45" ht="14.5" customHeight="1" x14ac:dyDescent="0.2">
      <c r="A19" s="14" t="s">
        <v>3</v>
      </c>
      <c r="B19" s="16" t="s">
        <v>18</v>
      </c>
      <c r="C19" s="14" t="s">
        <v>2</v>
      </c>
      <c r="D19" s="14">
        <v>1970</v>
      </c>
      <c r="E19" s="14">
        <f t="shared" ref="E19:AS19" si="2">D19+1</f>
        <v>1971</v>
      </c>
      <c r="F19" s="14">
        <f t="shared" si="2"/>
        <v>1972</v>
      </c>
      <c r="G19" s="14">
        <f t="shared" si="2"/>
        <v>1973</v>
      </c>
      <c r="H19" s="14">
        <f t="shared" si="2"/>
        <v>1974</v>
      </c>
      <c r="I19" s="14">
        <f t="shared" si="2"/>
        <v>1975</v>
      </c>
      <c r="J19" s="14">
        <f t="shared" si="2"/>
        <v>1976</v>
      </c>
      <c r="K19" s="14">
        <f t="shared" si="2"/>
        <v>1977</v>
      </c>
      <c r="L19" s="14">
        <f t="shared" si="2"/>
        <v>1978</v>
      </c>
      <c r="M19" s="14">
        <f t="shared" si="2"/>
        <v>1979</v>
      </c>
      <c r="N19" s="14">
        <f t="shared" si="2"/>
        <v>1980</v>
      </c>
      <c r="O19" s="14">
        <f t="shared" si="2"/>
        <v>1981</v>
      </c>
      <c r="P19" s="14">
        <f t="shared" si="2"/>
        <v>1982</v>
      </c>
      <c r="Q19" s="14">
        <f t="shared" si="2"/>
        <v>1983</v>
      </c>
      <c r="R19" s="14">
        <f t="shared" si="2"/>
        <v>1984</v>
      </c>
      <c r="S19" s="14">
        <f t="shared" si="2"/>
        <v>1985</v>
      </c>
      <c r="T19" s="14">
        <f t="shared" si="2"/>
        <v>1986</v>
      </c>
      <c r="U19" s="14">
        <f t="shared" si="2"/>
        <v>1987</v>
      </c>
      <c r="V19" s="14">
        <f t="shared" si="2"/>
        <v>1988</v>
      </c>
      <c r="W19" s="14">
        <f t="shared" si="2"/>
        <v>1989</v>
      </c>
      <c r="X19" s="14">
        <f t="shared" si="2"/>
        <v>1990</v>
      </c>
      <c r="Y19" s="14">
        <f t="shared" si="2"/>
        <v>1991</v>
      </c>
      <c r="Z19" s="14">
        <f t="shared" si="2"/>
        <v>1992</v>
      </c>
      <c r="AA19" s="14">
        <f t="shared" si="2"/>
        <v>1993</v>
      </c>
      <c r="AB19" s="14">
        <f t="shared" si="2"/>
        <v>1994</v>
      </c>
      <c r="AC19" s="14">
        <f t="shared" si="2"/>
        <v>1995</v>
      </c>
      <c r="AD19" s="14">
        <f t="shared" si="2"/>
        <v>1996</v>
      </c>
      <c r="AE19" s="14">
        <f t="shared" si="2"/>
        <v>1997</v>
      </c>
      <c r="AF19" s="14">
        <f t="shared" si="2"/>
        <v>1998</v>
      </c>
      <c r="AG19" s="14">
        <f t="shared" si="2"/>
        <v>1999</v>
      </c>
      <c r="AH19" s="14">
        <f t="shared" si="2"/>
        <v>2000</v>
      </c>
      <c r="AI19" s="14">
        <f t="shared" si="2"/>
        <v>2001</v>
      </c>
      <c r="AJ19" s="14">
        <f t="shared" si="2"/>
        <v>2002</v>
      </c>
      <c r="AK19" s="14">
        <f t="shared" si="2"/>
        <v>2003</v>
      </c>
      <c r="AL19" s="14">
        <f t="shared" si="2"/>
        <v>2004</v>
      </c>
      <c r="AM19" s="14">
        <f t="shared" si="2"/>
        <v>2005</v>
      </c>
      <c r="AN19" s="14">
        <f t="shared" si="2"/>
        <v>2006</v>
      </c>
      <c r="AO19" s="14">
        <f t="shared" si="2"/>
        <v>2007</v>
      </c>
      <c r="AP19" s="14">
        <f t="shared" si="2"/>
        <v>2008</v>
      </c>
      <c r="AQ19" s="14">
        <f t="shared" si="2"/>
        <v>2009</v>
      </c>
      <c r="AR19" s="14">
        <f t="shared" si="2"/>
        <v>2010</v>
      </c>
      <c r="AS19" s="14">
        <f t="shared" si="2"/>
        <v>2011</v>
      </c>
    </row>
    <row r="20" spans="1:45" ht="14.5" customHeight="1" x14ac:dyDescent="0.2">
      <c r="A20" s="10" t="s">
        <v>20</v>
      </c>
      <c r="B20" s="16" t="s">
        <v>53</v>
      </c>
      <c r="AK20" s="39">
        <f t="shared" ref="AK20:AS20" si="3">AK5/AK16</f>
        <v>7.4110436140257582E-3</v>
      </c>
      <c r="AL20" s="39">
        <f t="shared" si="3"/>
        <v>6.8277118302179736E-3</v>
      </c>
      <c r="AM20" s="39">
        <f t="shared" si="3"/>
        <v>7.0128696427837868E-3</v>
      </c>
      <c r="AN20" s="39">
        <f t="shared" si="3"/>
        <v>6.815646841878114E-3</v>
      </c>
      <c r="AO20" s="39">
        <f t="shared" si="3"/>
        <v>6.6673999235317832E-3</v>
      </c>
      <c r="AP20" s="39">
        <f t="shared" si="3"/>
        <v>6.5678112904982034E-3</v>
      </c>
      <c r="AQ20" s="39">
        <f t="shared" si="3"/>
        <v>6.3868359956711961E-3</v>
      </c>
      <c r="AR20" s="39">
        <f t="shared" si="3"/>
        <v>6.3054936502883012E-3</v>
      </c>
      <c r="AS20" s="39">
        <f t="shared" si="3"/>
        <v>6.0166268609518417E-3</v>
      </c>
    </row>
    <row r="21" spans="1:45" ht="14.5" customHeight="1" x14ac:dyDescent="0.2">
      <c r="A21" s="10"/>
      <c r="B21" s="16" t="s">
        <v>22</v>
      </c>
      <c r="AK21" s="39">
        <f t="shared" ref="AK21:AS21" si="4">AK6/AK16</f>
        <v>0.80051543228815125</v>
      </c>
      <c r="AL21" s="39">
        <f t="shared" si="4"/>
        <v>0.80251592317754494</v>
      </c>
      <c r="AM21" s="39">
        <f t="shared" si="4"/>
        <v>0.80017722900687216</v>
      </c>
      <c r="AN21" s="39">
        <f t="shared" si="4"/>
        <v>0.78685970192755017</v>
      </c>
      <c r="AO21" s="39">
        <f t="shared" si="4"/>
        <v>0.7828040790031896</v>
      </c>
      <c r="AP21" s="39">
        <f t="shared" si="4"/>
        <v>0.78098551814933237</v>
      </c>
      <c r="AQ21" s="39">
        <f t="shared" si="4"/>
        <v>0.77705733815544853</v>
      </c>
      <c r="AR21" s="39">
        <f t="shared" si="4"/>
        <v>0.7899465845979694</v>
      </c>
      <c r="AS21" s="39">
        <f t="shared" si="4"/>
        <v>0.78973012557524114</v>
      </c>
    </row>
    <row r="22" spans="1:45" ht="14.5" customHeight="1" x14ac:dyDescent="0.2">
      <c r="A22" s="10"/>
      <c r="B22" s="16" t="s">
        <v>23</v>
      </c>
      <c r="AK22" s="39">
        <f t="shared" ref="AK22:AS22" si="5">AK7/AK16</f>
        <v>8.1814648912887847E-5</v>
      </c>
      <c r="AL22" s="39">
        <f t="shared" si="5"/>
        <v>9.1688162446973686E-5</v>
      </c>
      <c r="AM22" s="39">
        <f t="shared" si="5"/>
        <v>1.1150169306518154E-4</v>
      </c>
      <c r="AN22" s="39">
        <f t="shared" si="5"/>
        <v>1.1770442736796087E-4</v>
      </c>
      <c r="AO22" s="39">
        <f t="shared" si="5"/>
        <v>1.0475098073105709E-4</v>
      </c>
      <c r="AP22" s="39">
        <f t="shared" si="5"/>
        <v>1.0393672727992636E-4</v>
      </c>
      <c r="AQ22" s="39">
        <f t="shared" si="5"/>
        <v>1.0174539602083007E-4</v>
      </c>
      <c r="AR22" s="39">
        <f t="shared" si="5"/>
        <v>1.0612331529236973E-4</v>
      </c>
      <c r="AS22" s="39">
        <f t="shared" si="5"/>
        <v>1.0818277896593906E-4</v>
      </c>
    </row>
    <row r="23" spans="1:45" ht="14.5" customHeight="1" x14ac:dyDescent="0.2">
      <c r="A23" s="10"/>
      <c r="B23" s="16" t="s">
        <v>24</v>
      </c>
      <c r="AK23" s="39">
        <f t="shared" ref="AK23:AS23" si="6">AK8/AK16</f>
        <v>1.6703824153047938E-3</v>
      </c>
      <c r="AL23" s="39">
        <f t="shared" si="6"/>
        <v>1.6320492915561315E-3</v>
      </c>
      <c r="AM23" s="39">
        <f t="shared" si="6"/>
        <v>1.6607883756550727E-3</v>
      </c>
      <c r="AN23" s="39">
        <f t="shared" si="6"/>
        <v>1.6870967922741058E-3</v>
      </c>
      <c r="AO23" s="39">
        <f t="shared" si="6"/>
        <v>1.6131651032582793E-3</v>
      </c>
      <c r="AP23" s="39">
        <f t="shared" si="6"/>
        <v>1.7966205715530127E-3</v>
      </c>
      <c r="AQ23" s="39">
        <f t="shared" si="6"/>
        <v>1.7666700581798675E-3</v>
      </c>
      <c r="AR23" s="39">
        <f t="shared" si="6"/>
        <v>1.759878311931798E-3</v>
      </c>
      <c r="AS23" s="39">
        <f t="shared" si="6"/>
        <v>1.7017983306565029E-3</v>
      </c>
    </row>
    <row r="24" spans="1:45" ht="14.5" customHeight="1" x14ac:dyDescent="0.2">
      <c r="B24" s="16" t="s">
        <v>25</v>
      </c>
      <c r="D24" s="39">
        <f t="shared" ref="D24:AS24" si="7">D$9/D16</f>
        <v>0.6830357142857143</v>
      </c>
      <c r="E24" s="39">
        <f t="shared" si="7"/>
        <v>0.68410852713178294</v>
      </c>
      <c r="F24" s="39">
        <f t="shared" si="7"/>
        <v>0.68524590163934429</v>
      </c>
      <c r="G24" s="39">
        <f t="shared" si="7"/>
        <v>0.69705469845722301</v>
      </c>
      <c r="H24" s="39">
        <f t="shared" si="7"/>
        <v>0.6997767857142857</v>
      </c>
      <c r="I24" s="39">
        <f t="shared" si="7"/>
        <v>0.70808888888888888</v>
      </c>
      <c r="J24" s="39">
        <f t="shared" si="7"/>
        <v>0.73001607482098496</v>
      </c>
      <c r="K24" s="39">
        <f t="shared" si="7"/>
        <v>0.74521242866201653</v>
      </c>
      <c r="L24" s="39">
        <f t="shared" si="7"/>
        <v>0.73843080079917922</v>
      </c>
      <c r="M24" s="39">
        <f t="shared" si="7"/>
        <v>0.72818529262789533</v>
      </c>
      <c r="N24" s="39">
        <f t="shared" si="7"/>
        <v>0.71723893526539617</v>
      </c>
      <c r="O24" s="39">
        <f t="shared" si="7"/>
        <v>0.74282847157341081</v>
      </c>
      <c r="P24" s="39">
        <f t="shared" si="7"/>
        <v>0.74787284329945636</v>
      </c>
      <c r="Q24" s="39">
        <f t="shared" si="7"/>
        <v>0.74684626897583928</v>
      </c>
      <c r="R24" s="39">
        <f t="shared" si="7"/>
        <v>0.74659685863874348</v>
      </c>
      <c r="S24" s="39">
        <f t="shared" si="7"/>
        <v>0.74685209089359217</v>
      </c>
      <c r="T24" s="39">
        <f t="shared" si="7"/>
        <v>0.72965699466653622</v>
      </c>
      <c r="U24" s="39">
        <f t="shared" si="7"/>
        <v>0.7234823985955835</v>
      </c>
      <c r="V24" s="39">
        <f t="shared" si="7"/>
        <v>0.73190959545867018</v>
      </c>
      <c r="W24" s="39">
        <f t="shared" si="7"/>
        <v>0.74465602085075755</v>
      </c>
      <c r="X24" s="39">
        <f t="shared" si="7"/>
        <v>0.72488779096064859</v>
      </c>
      <c r="Y24" s="39">
        <f t="shared" si="7"/>
        <v>0.72135100632003657</v>
      </c>
      <c r="Z24" s="39">
        <f t="shared" si="7"/>
        <v>0.7215986093924931</v>
      </c>
      <c r="AA24" s="39">
        <f t="shared" si="7"/>
        <v>0.70387806743953385</v>
      </c>
      <c r="AB24" s="39">
        <f t="shared" si="7"/>
        <v>0.69781449970388132</v>
      </c>
      <c r="AC24" s="39">
        <f t="shared" si="7"/>
        <v>0.70467762679639878</v>
      </c>
      <c r="AD24" s="39">
        <f t="shared" si="7"/>
        <v>0.71192841310237254</v>
      </c>
      <c r="AE24" s="39">
        <f t="shared" si="7"/>
        <v>0.75264513434498115</v>
      </c>
      <c r="AF24" s="39">
        <f t="shared" si="7"/>
        <v>0.76417681137772453</v>
      </c>
      <c r="AG24" s="39">
        <f t="shared" si="7"/>
        <v>0.79648591745795516</v>
      </c>
      <c r="AH24" s="39">
        <f t="shared" si="7"/>
        <v>0.79666054725063373</v>
      </c>
      <c r="AI24" s="39">
        <f t="shared" si="7"/>
        <v>0.80348264319831508</v>
      </c>
      <c r="AJ24" s="39">
        <f t="shared" si="7"/>
        <v>0.80475779349121301</v>
      </c>
      <c r="AK24" s="39">
        <f t="shared" si="7"/>
        <v>0.80967185507898531</v>
      </c>
      <c r="AL24" s="39">
        <f t="shared" si="7"/>
        <v>0.81106125991760292</v>
      </c>
      <c r="AM24" s="39">
        <f t="shared" si="7"/>
        <v>0.80896825722853749</v>
      </c>
      <c r="AN24" s="39">
        <f t="shared" si="7"/>
        <v>0.79548575496180218</v>
      </c>
      <c r="AO24" s="39">
        <f t="shared" si="7"/>
        <v>0.79119463255974731</v>
      </c>
      <c r="AP24" s="39">
        <f t="shared" si="7"/>
        <v>0.78944893737069777</v>
      </c>
      <c r="AQ24" s="39">
        <f t="shared" si="7"/>
        <v>0.78531721439604851</v>
      </c>
      <c r="AR24" s="39">
        <f t="shared" si="7"/>
        <v>0.79811807987548189</v>
      </c>
      <c r="AS24" s="39">
        <f t="shared" si="7"/>
        <v>0.79755673354581536</v>
      </c>
    </row>
    <row r="25" spans="1:45" ht="14.5" customHeight="1" x14ac:dyDescent="0.2">
      <c r="A25" s="10" t="s">
        <v>11</v>
      </c>
      <c r="B25" s="16" t="s">
        <v>26</v>
      </c>
      <c r="AK25" s="39"/>
      <c r="AL25" s="39"/>
      <c r="AM25" s="39"/>
      <c r="AN25" s="39"/>
      <c r="AO25" s="39"/>
      <c r="AP25" s="39"/>
      <c r="AQ25" s="39"/>
      <c r="AR25" s="39"/>
      <c r="AS25" s="39"/>
    </row>
    <row r="26" spans="1:45" ht="14.5" customHeight="1" x14ac:dyDescent="0.2">
      <c r="A26" s="10"/>
      <c r="B26" s="16" t="s">
        <v>27</v>
      </c>
      <c r="AK26" s="39">
        <f t="shared" ref="AK26:AS26" si="8">AK11/AK16</f>
        <v>4.1384576575102441E-3</v>
      </c>
      <c r="AL26" s="39">
        <f t="shared" si="8"/>
        <v>4.4988325040648414E-3</v>
      </c>
      <c r="AM26" s="39">
        <f t="shared" si="8"/>
        <v>4.7300191900282278E-3</v>
      </c>
      <c r="AN26" s="39">
        <f t="shared" si="8"/>
        <v>4.730596985645665E-3</v>
      </c>
      <c r="AO26" s="39">
        <f t="shared" si="8"/>
        <v>4.6509435444589348E-3</v>
      </c>
      <c r="AP26" s="39">
        <f t="shared" si="8"/>
        <v>4.5831147362481815E-3</v>
      </c>
      <c r="AQ26" s="39">
        <f t="shared" si="8"/>
        <v>4.4120503547214491E-3</v>
      </c>
      <c r="AR26" s="39">
        <f t="shared" si="8"/>
        <v>4.3201032933602177E-3</v>
      </c>
      <c r="AS26" s="39">
        <f t="shared" si="8"/>
        <v>4.3647590436642339E-3</v>
      </c>
    </row>
    <row r="27" spans="1:45" ht="14.5" customHeight="1" x14ac:dyDescent="0.2">
      <c r="A27" s="10"/>
      <c r="B27" s="16" t="s">
        <v>28</v>
      </c>
      <c r="AK27" s="39"/>
      <c r="AL27" s="39"/>
      <c r="AM27" s="39"/>
      <c r="AN27" s="39"/>
      <c r="AO27" s="39"/>
      <c r="AP27" s="39"/>
      <c r="AQ27" s="39"/>
      <c r="AR27" s="39"/>
      <c r="AS27" s="39"/>
    </row>
    <row r="28" spans="1:45" ht="14.5" customHeight="1" x14ac:dyDescent="0.2">
      <c r="A28" s="10"/>
      <c r="B28" t="s">
        <v>52</v>
      </c>
      <c r="AK28" s="39">
        <f t="shared" ref="AK28:AS28" si="9">AK13/AK16</f>
        <v>8.2223722157452293E-3</v>
      </c>
      <c r="AL28" s="39">
        <f t="shared" si="9"/>
        <v>9.8350835584787109E-3</v>
      </c>
      <c r="AM28" s="39">
        <f t="shared" si="9"/>
        <v>1.0070363436834292E-2</v>
      </c>
      <c r="AN28" s="39">
        <f t="shared" si="9"/>
        <v>9.6405530987091759E-3</v>
      </c>
      <c r="AO28" s="39">
        <f t="shared" si="9"/>
        <v>9.333312383137185E-3</v>
      </c>
      <c r="AP28" s="39">
        <f t="shared" si="9"/>
        <v>9.2800649357077103E-3</v>
      </c>
      <c r="AQ28" s="39">
        <f t="shared" si="9"/>
        <v>9.439197876296098E-3</v>
      </c>
      <c r="AR28" s="39">
        <f t="shared" si="9"/>
        <v>9.9932788566981495E-3</v>
      </c>
      <c r="AS28" s="39">
        <f t="shared" si="9"/>
        <v>1.010260720497308E-2</v>
      </c>
    </row>
    <row r="29" spans="1:45" ht="14.5" customHeight="1" x14ac:dyDescent="0.2">
      <c r="A29" s="10"/>
      <c r="B29" s="16" t="s">
        <v>29</v>
      </c>
      <c r="AK29" s="39">
        <f t="shared" ref="AK29:AS29" si="10">AK14/AK16</f>
        <v>0.1779604971603499</v>
      </c>
      <c r="AL29" s="39">
        <f t="shared" si="10"/>
        <v>0.17460482401985356</v>
      </c>
      <c r="AM29" s="39">
        <f t="shared" si="10"/>
        <v>0.17623136014460011</v>
      </c>
      <c r="AN29" s="39">
        <f t="shared" si="10"/>
        <v>0.19014869992657488</v>
      </c>
      <c r="AO29" s="39">
        <f t="shared" si="10"/>
        <v>0.19482111151265652</v>
      </c>
      <c r="AP29" s="39">
        <f t="shared" si="10"/>
        <v>0.19668788295734635</v>
      </c>
      <c r="AQ29" s="39">
        <f t="shared" si="10"/>
        <v>0.20083153737293388</v>
      </c>
      <c r="AR29" s="39">
        <f t="shared" si="10"/>
        <v>0.18756411616965582</v>
      </c>
      <c r="AS29" s="39">
        <f t="shared" si="10"/>
        <v>0.18797590020554727</v>
      </c>
    </row>
    <row r="30" spans="1:45" ht="14.5" customHeight="1" x14ac:dyDescent="0.2">
      <c r="A30" s="10"/>
      <c r="B30" s="16" t="s">
        <v>25</v>
      </c>
      <c r="I30" s="39">
        <f t="shared" ref="I30:AS30" si="11">I$15/I16</f>
        <v>0.29191111111111107</v>
      </c>
      <c r="J30" s="39">
        <f t="shared" si="11"/>
        <v>0.26998392517901509</v>
      </c>
      <c r="K30" s="39">
        <f t="shared" si="11"/>
        <v>0.25478757133798352</v>
      </c>
      <c r="L30" s="39">
        <f t="shared" si="11"/>
        <v>0.26151520060478428</v>
      </c>
      <c r="M30" s="39">
        <f t="shared" si="11"/>
        <v>0.27181470737210478</v>
      </c>
      <c r="N30" s="39">
        <f t="shared" si="11"/>
        <v>0.28280044101433299</v>
      </c>
      <c r="O30" s="39">
        <f t="shared" si="11"/>
        <v>0.25717152842658914</v>
      </c>
      <c r="P30" s="39">
        <f t="shared" si="11"/>
        <v>0.25212715670054359</v>
      </c>
      <c r="Q30" s="39">
        <f t="shared" si="11"/>
        <v>0.25315373102416078</v>
      </c>
      <c r="R30" s="39">
        <f t="shared" si="11"/>
        <v>0.25342868088366749</v>
      </c>
      <c r="S30" s="39">
        <f t="shared" si="11"/>
        <v>0.25314790910640789</v>
      </c>
      <c r="T30" s="39">
        <f t="shared" si="11"/>
        <v>0.27031853990311694</v>
      </c>
      <c r="U30" s="39">
        <f t="shared" si="11"/>
        <v>0.2765176014044165</v>
      </c>
      <c r="V30" s="39">
        <f t="shared" si="11"/>
        <v>0.26809040454132993</v>
      </c>
      <c r="W30" s="39">
        <f t="shared" si="11"/>
        <v>0.25534397914924239</v>
      </c>
      <c r="X30" s="39">
        <f t="shared" si="11"/>
        <v>0.27511220903935146</v>
      </c>
      <c r="Y30" s="39">
        <f t="shared" si="11"/>
        <v>0.27869627574902678</v>
      </c>
      <c r="Z30" s="39">
        <f t="shared" si="11"/>
        <v>0.27840139060750696</v>
      </c>
      <c r="AA30" s="39">
        <f t="shared" si="11"/>
        <v>0.29613664450067678</v>
      </c>
      <c r="AB30" s="39">
        <f t="shared" si="11"/>
        <v>0.30218550029611868</v>
      </c>
      <c r="AC30" s="39">
        <f t="shared" si="11"/>
        <v>0.2953363529609126</v>
      </c>
      <c r="AD30" s="39">
        <f t="shared" si="11"/>
        <v>0.28807158689762746</v>
      </c>
      <c r="AE30" s="39">
        <f t="shared" si="11"/>
        <v>0.24735486565501877</v>
      </c>
      <c r="AF30" s="39">
        <f t="shared" si="11"/>
        <v>0.23582318862227533</v>
      </c>
      <c r="AG30" s="39">
        <f t="shared" si="11"/>
        <v>0.2035140825420447</v>
      </c>
      <c r="AH30" s="39">
        <f t="shared" si="11"/>
        <v>0.20334740004291538</v>
      </c>
      <c r="AI30" s="39">
        <f t="shared" si="11"/>
        <v>0.19651735680168489</v>
      </c>
      <c r="AJ30" s="39">
        <f t="shared" si="11"/>
        <v>0.19524934177197126</v>
      </c>
      <c r="AK30" s="39">
        <f t="shared" si="11"/>
        <v>0.19032132703360538</v>
      </c>
      <c r="AL30" s="39">
        <f t="shared" si="11"/>
        <v>0.18893874008239711</v>
      </c>
      <c r="AM30" s="39">
        <f t="shared" si="11"/>
        <v>0.19103174277146262</v>
      </c>
      <c r="AN30" s="39">
        <f t="shared" si="11"/>
        <v>0.2045198500109297</v>
      </c>
      <c r="AO30" s="39">
        <f t="shared" si="11"/>
        <v>0.20880536744025263</v>
      </c>
      <c r="AP30" s="39">
        <f t="shared" si="11"/>
        <v>0.21055106262930226</v>
      </c>
      <c r="AQ30" s="39">
        <f t="shared" si="11"/>
        <v>0.21468278560395143</v>
      </c>
      <c r="AR30" s="39">
        <f t="shared" si="11"/>
        <v>0.20187749831971416</v>
      </c>
      <c r="AS30" s="39">
        <f t="shared" si="11"/>
        <v>0.20244326645418456</v>
      </c>
    </row>
    <row r="31" spans="1:45" ht="14.5" customHeight="1" x14ac:dyDescent="0.2">
      <c r="A31" s="9" t="s">
        <v>30</v>
      </c>
      <c r="B31" s="9"/>
      <c r="D31" s="40">
        <v>1</v>
      </c>
      <c r="E31" s="40">
        <v>1</v>
      </c>
      <c r="F31" s="40">
        <v>1</v>
      </c>
      <c r="G31" s="40">
        <v>1</v>
      </c>
      <c r="H31" s="40">
        <v>1</v>
      </c>
      <c r="I31" s="41">
        <f t="shared" ref="I31:AS31" si="12">I24+I30</f>
        <v>1</v>
      </c>
      <c r="J31" s="41">
        <f t="shared" si="12"/>
        <v>1</v>
      </c>
      <c r="K31" s="41">
        <f t="shared" si="12"/>
        <v>1</v>
      </c>
      <c r="L31" s="41">
        <f t="shared" si="12"/>
        <v>0.9999460014039635</v>
      </c>
      <c r="M31" s="41">
        <f t="shared" si="12"/>
        <v>1</v>
      </c>
      <c r="N31" s="41">
        <f t="shared" si="12"/>
        <v>1.0000393762797293</v>
      </c>
      <c r="O31" s="41">
        <f t="shared" si="12"/>
        <v>1</v>
      </c>
      <c r="P31" s="41">
        <f t="shared" si="12"/>
        <v>1</v>
      </c>
      <c r="Q31" s="41">
        <f t="shared" si="12"/>
        <v>1</v>
      </c>
      <c r="R31" s="41">
        <f t="shared" si="12"/>
        <v>1.0000255395224109</v>
      </c>
      <c r="S31" s="41">
        <f t="shared" si="12"/>
        <v>1</v>
      </c>
      <c r="T31" s="41">
        <f t="shared" si="12"/>
        <v>0.99997553456965316</v>
      </c>
      <c r="U31" s="41">
        <f t="shared" si="12"/>
        <v>1</v>
      </c>
      <c r="V31" s="41">
        <f t="shared" si="12"/>
        <v>1</v>
      </c>
      <c r="W31" s="41">
        <f t="shared" si="12"/>
        <v>1</v>
      </c>
      <c r="X31" s="41">
        <f t="shared" si="12"/>
        <v>1</v>
      </c>
      <c r="Y31" s="41">
        <f t="shared" si="12"/>
        <v>1.0000472820690633</v>
      </c>
      <c r="Z31" s="41">
        <f t="shared" si="12"/>
        <v>1</v>
      </c>
      <c r="AA31" s="41">
        <f t="shared" si="12"/>
        <v>1.0000147119402105</v>
      </c>
      <c r="AB31" s="41">
        <f t="shared" si="12"/>
        <v>1</v>
      </c>
      <c r="AC31" s="41">
        <f t="shared" si="12"/>
        <v>1.0000139797573113</v>
      </c>
      <c r="AD31" s="41">
        <f t="shared" si="12"/>
        <v>1</v>
      </c>
      <c r="AE31" s="41">
        <f t="shared" si="12"/>
        <v>0.99999999999999989</v>
      </c>
      <c r="AF31" s="41">
        <f t="shared" si="12"/>
        <v>0.99999999999999989</v>
      </c>
      <c r="AG31" s="41">
        <f t="shared" si="12"/>
        <v>0.99999999999999989</v>
      </c>
      <c r="AH31" s="41">
        <f t="shared" si="12"/>
        <v>1.000007947293549</v>
      </c>
      <c r="AI31" s="41">
        <f t="shared" si="12"/>
        <v>1</v>
      </c>
      <c r="AJ31" s="41">
        <f t="shared" si="12"/>
        <v>1.0000071352631843</v>
      </c>
      <c r="AK31" s="41">
        <f t="shared" si="12"/>
        <v>0.99999318211259069</v>
      </c>
      <c r="AL31" s="41">
        <f t="shared" si="12"/>
        <v>1</v>
      </c>
      <c r="AM31" s="41">
        <f t="shared" si="12"/>
        <v>1</v>
      </c>
      <c r="AN31" s="41">
        <f t="shared" si="12"/>
        <v>1.0000056049727319</v>
      </c>
      <c r="AO31" s="41">
        <f t="shared" si="12"/>
        <v>1</v>
      </c>
      <c r="AP31" s="41">
        <f t="shared" si="12"/>
        <v>1</v>
      </c>
      <c r="AQ31" s="41">
        <f t="shared" si="12"/>
        <v>1</v>
      </c>
      <c r="AR31" s="41">
        <f t="shared" si="12"/>
        <v>0.99999557819519602</v>
      </c>
      <c r="AS31" s="41">
        <f t="shared" si="12"/>
        <v>0.99999999999999989</v>
      </c>
    </row>
  </sheetData>
  <mergeCells count="8">
    <mergeCell ref="A20:A23"/>
    <mergeCell ref="A25:A30"/>
    <mergeCell ref="A31:B31"/>
    <mergeCell ref="A1:B3"/>
    <mergeCell ref="C1:AS2"/>
    <mergeCell ref="A5:A9"/>
    <mergeCell ref="A10:A15"/>
    <mergeCell ref="A16:B16"/>
  </mergeCells>
  <pageMargins left="0.7" right="0.7" top="0.75" bottom="0.75" header="0.51180555555555496" footer="0.51180555555555496"/>
  <pageSetup firstPageNumber="0" orientation="portrait" horizontalDpi="300" verticalDpi="30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4"/>
  <sheetViews>
    <sheetView topLeftCell="AG1" workbookViewId="0">
      <pane ySplit="3" topLeftCell="A5" activePane="bottomLeft" state="frozen"/>
      <selection activeCell="AG1" sqref="AG1"/>
      <selection pane="bottomLeft" activeCell="D16" sqref="D16"/>
    </sheetView>
  </sheetViews>
  <sheetFormatPr baseColWidth="10" defaultColWidth="8.83203125" defaultRowHeight="15" x14ac:dyDescent="0.2"/>
  <cols>
    <col min="1" max="1" width="28.5" customWidth="1"/>
    <col min="2" max="2" width="51.1640625" customWidth="1"/>
    <col min="3" max="1025" width="10.83203125" customWidth="1"/>
  </cols>
  <sheetData>
    <row r="1" spans="1:47" ht="14.5" customHeight="1" x14ac:dyDescent="0.2">
      <c r="A1" s="8" t="s">
        <v>0</v>
      </c>
      <c r="B1" s="8"/>
      <c r="C1" s="6" t="s">
        <v>60</v>
      </c>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row>
    <row r="2" spans="1:47" ht="14.5" customHeight="1" x14ac:dyDescent="0.2">
      <c r="A2" s="8"/>
      <c r="B2" s="8"/>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row>
    <row r="3" spans="1:47" ht="14.5" customHeight="1" x14ac:dyDescent="0.2">
      <c r="A3" s="8"/>
      <c r="B3" s="8"/>
      <c r="C3" t="s">
        <v>2</v>
      </c>
      <c r="D3">
        <v>1970</v>
      </c>
      <c r="E3" s="30">
        <f t="shared" ref="E3:AS3" si="0">D3+1</f>
        <v>1971</v>
      </c>
      <c r="F3" s="30">
        <f t="shared" si="0"/>
        <v>1972</v>
      </c>
      <c r="G3" s="30">
        <f t="shared" si="0"/>
        <v>1973</v>
      </c>
      <c r="H3" s="30">
        <f t="shared" si="0"/>
        <v>1974</v>
      </c>
      <c r="I3" s="30">
        <f t="shared" si="0"/>
        <v>1975</v>
      </c>
      <c r="J3" s="30">
        <f t="shared" si="0"/>
        <v>1976</v>
      </c>
      <c r="K3" s="30">
        <f t="shared" si="0"/>
        <v>1977</v>
      </c>
      <c r="L3" s="30">
        <f t="shared" si="0"/>
        <v>1978</v>
      </c>
      <c r="M3" s="30">
        <f t="shared" si="0"/>
        <v>1979</v>
      </c>
      <c r="N3" s="30">
        <f t="shared" si="0"/>
        <v>1980</v>
      </c>
      <c r="O3" s="30">
        <f t="shared" si="0"/>
        <v>1981</v>
      </c>
      <c r="P3" s="30">
        <f t="shared" si="0"/>
        <v>1982</v>
      </c>
      <c r="Q3" s="30">
        <f t="shared" si="0"/>
        <v>1983</v>
      </c>
      <c r="R3" s="30">
        <f t="shared" si="0"/>
        <v>1984</v>
      </c>
      <c r="S3" s="30">
        <f t="shared" si="0"/>
        <v>1985</v>
      </c>
      <c r="T3" s="30">
        <f t="shared" si="0"/>
        <v>1986</v>
      </c>
      <c r="U3" s="30">
        <f t="shared" si="0"/>
        <v>1987</v>
      </c>
      <c r="V3" s="30">
        <f t="shared" si="0"/>
        <v>1988</v>
      </c>
      <c r="W3" s="30">
        <f t="shared" si="0"/>
        <v>1989</v>
      </c>
      <c r="X3" s="30">
        <f t="shared" si="0"/>
        <v>1990</v>
      </c>
      <c r="Y3" s="30">
        <f t="shared" si="0"/>
        <v>1991</v>
      </c>
      <c r="Z3" s="30">
        <f t="shared" si="0"/>
        <v>1992</v>
      </c>
      <c r="AA3" s="30">
        <f t="shared" si="0"/>
        <v>1993</v>
      </c>
      <c r="AB3" s="30">
        <f t="shared" si="0"/>
        <v>1994</v>
      </c>
      <c r="AC3" s="30">
        <f t="shared" si="0"/>
        <v>1995</v>
      </c>
      <c r="AD3" s="30">
        <f t="shared" si="0"/>
        <v>1996</v>
      </c>
      <c r="AE3" s="30">
        <f t="shared" si="0"/>
        <v>1997</v>
      </c>
      <c r="AF3" s="30">
        <f t="shared" si="0"/>
        <v>1998</v>
      </c>
      <c r="AG3" s="30">
        <f t="shared" si="0"/>
        <v>1999</v>
      </c>
      <c r="AH3" s="30">
        <f t="shared" si="0"/>
        <v>2000</v>
      </c>
      <c r="AI3" s="30">
        <f t="shared" si="0"/>
        <v>2001</v>
      </c>
      <c r="AJ3" s="30">
        <f t="shared" si="0"/>
        <v>2002</v>
      </c>
      <c r="AK3" s="30">
        <f t="shared" si="0"/>
        <v>2003</v>
      </c>
      <c r="AL3" s="30">
        <f t="shared" si="0"/>
        <v>2004</v>
      </c>
      <c r="AM3" s="30">
        <f t="shared" si="0"/>
        <v>2005</v>
      </c>
      <c r="AN3" s="30">
        <f t="shared" si="0"/>
        <v>2006</v>
      </c>
      <c r="AO3" s="30">
        <f t="shared" si="0"/>
        <v>2007</v>
      </c>
      <c r="AP3" s="30">
        <f t="shared" si="0"/>
        <v>2008</v>
      </c>
      <c r="AQ3" s="30">
        <f t="shared" si="0"/>
        <v>2009</v>
      </c>
      <c r="AR3" s="30">
        <f t="shared" si="0"/>
        <v>2010</v>
      </c>
      <c r="AS3" s="30">
        <f t="shared" si="0"/>
        <v>2011</v>
      </c>
      <c r="AT3">
        <v>2012</v>
      </c>
      <c r="AU3">
        <v>2013</v>
      </c>
    </row>
    <row r="4" spans="1:47" ht="14.5" customHeight="1" x14ac:dyDescent="0.2">
      <c r="A4" s="14" t="s">
        <v>3</v>
      </c>
      <c r="B4" t="s">
        <v>4</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47" ht="16.25" customHeight="1" x14ac:dyDescent="0.2">
      <c r="A5" s="10" t="s">
        <v>5</v>
      </c>
      <c r="B5" s="16" t="s">
        <v>6</v>
      </c>
      <c r="D5" s="26" t="s">
        <v>56</v>
      </c>
      <c r="E5" s="26" t="s">
        <v>56</v>
      </c>
      <c r="F5" s="26" t="s">
        <v>56</v>
      </c>
      <c r="G5" s="26" t="s">
        <v>56</v>
      </c>
      <c r="H5" s="26" t="s">
        <v>56</v>
      </c>
      <c r="I5" s="26" t="s">
        <v>56</v>
      </c>
      <c r="J5" s="26" t="s">
        <v>56</v>
      </c>
      <c r="K5" s="26" t="s">
        <v>56</v>
      </c>
      <c r="L5" s="26" t="s">
        <v>56</v>
      </c>
      <c r="M5" s="26" t="s">
        <v>56</v>
      </c>
      <c r="N5" s="26" t="s">
        <v>56</v>
      </c>
      <c r="O5" s="26" t="s">
        <v>56</v>
      </c>
      <c r="P5" s="26" t="s">
        <v>56</v>
      </c>
      <c r="Q5" s="26" t="s">
        <v>56</v>
      </c>
      <c r="R5" s="26" t="s">
        <v>56</v>
      </c>
      <c r="S5" s="26" t="s">
        <v>56</v>
      </c>
      <c r="T5" s="26" t="s">
        <v>56</v>
      </c>
      <c r="U5" s="26" t="s">
        <v>56</v>
      </c>
      <c r="V5" s="26" t="s">
        <v>56</v>
      </c>
      <c r="W5" s="26" t="s">
        <v>56</v>
      </c>
      <c r="X5" s="26" t="s">
        <v>56</v>
      </c>
      <c r="Y5" s="26" t="s">
        <v>56</v>
      </c>
      <c r="Z5" s="26" t="s">
        <v>56</v>
      </c>
      <c r="AA5" s="26" t="s">
        <v>56</v>
      </c>
      <c r="AB5" s="26" t="s">
        <v>56</v>
      </c>
      <c r="AC5" s="26" t="s">
        <v>56</v>
      </c>
      <c r="AD5" s="26" t="s">
        <v>56</v>
      </c>
      <c r="AE5" s="26" t="s">
        <v>56</v>
      </c>
      <c r="AF5" s="26" t="s">
        <v>56</v>
      </c>
      <c r="AG5" s="33" t="s">
        <v>56</v>
      </c>
      <c r="AH5" s="33" t="s">
        <v>56</v>
      </c>
      <c r="AI5" s="33" t="s">
        <v>56</v>
      </c>
      <c r="AJ5" s="33" t="s">
        <v>56</v>
      </c>
      <c r="AK5" s="33">
        <v>94.2</v>
      </c>
      <c r="AL5" s="33">
        <v>94.1</v>
      </c>
      <c r="AM5" s="33">
        <v>101.7</v>
      </c>
      <c r="AN5" s="33">
        <v>105.2</v>
      </c>
      <c r="AO5" s="33">
        <v>109.2</v>
      </c>
      <c r="AP5" s="33">
        <v>111.8</v>
      </c>
      <c r="AQ5" s="33">
        <v>115.3</v>
      </c>
      <c r="AR5" s="33">
        <v>118.3</v>
      </c>
      <c r="AS5" s="33">
        <v>121.1</v>
      </c>
    </row>
    <row r="6" spans="1:47" ht="16.25" customHeight="1" x14ac:dyDescent="0.2">
      <c r="A6" s="10"/>
      <c r="B6" s="16" t="s">
        <v>7</v>
      </c>
      <c r="D6" s="26" t="s">
        <v>56</v>
      </c>
      <c r="E6" s="26" t="s">
        <v>56</v>
      </c>
      <c r="F6" s="26" t="s">
        <v>56</v>
      </c>
      <c r="G6" s="26" t="s">
        <v>56</v>
      </c>
      <c r="H6" s="26" t="s">
        <v>56</v>
      </c>
      <c r="I6" s="26" t="s">
        <v>56</v>
      </c>
      <c r="J6" s="26" t="s">
        <v>56</v>
      </c>
      <c r="K6" s="26" t="s">
        <v>56</v>
      </c>
      <c r="L6" s="26" t="s">
        <v>56</v>
      </c>
      <c r="M6" s="26" t="s">
        <v>56</v>
      </c>
      <c r="N6" s="26" t="s">
        <v>56</v>
      </c>
      <c r="O6" s="26" t="s">
        <v>56</v>
      </c>
      <c r="P6" s="26" t="s">
        <v>56</v>
      </c>
      <c r="Q6" s="26" t="s">
        <v>56</v>
      </c>
      <c r="R6" s="26" t="s">
        <v>56</v>
      </c>
      <c r="S6" s="26" t="s">
        <v>56</v>
      </c>
      <c r="T6" s="26" t="s">
        <v>56</v>
      </c>
      <c r="U6" s="26" t="s">
        <v>56</v>
      </c>
      <c r="V6" s="26" t="s">
        <v>56</v>
      </c>
      <c r="W6" s="26" t="s">
        <v>56</v>
      </c>
      <c r="X6" s="26" t="s">
        <v>56</v>
      </c>
      <c r="Y6" s="26" t="s">
        <v>56</v>
      </c>
      <c r="Z6" s="26" t="s">
        <v>56</v>
      </c>
      <c r="AA6" s="26" t="s">
        <v>56</v>
      </c>
      <c r="AB6" s="26" t="s">
        <v>56</v>
      </c>
      <c r="AC6" s="26" t="s">
        <v>56</v>
      </c>
      <c r="AD6" s="26" t="s">
        <v>56</v>
      </c>
      <c r="AE6" s="26" t="s">
        <v>56</v>
      </c>
      <c r="AF6" s="26" t="s">
        <v>56</v>
      </c>
      <c r="AG6" s="33" t="s">
        <v>56</v>
      </c>
      <c r="AH6" s="33" t="s">
        <v>56</v>
      </c>
      <c r="AI6" s="33" t="s">
        <v>56</v>
      </c>
      <c r="AJ6" s="33" t="s">
        <v>56</v>
      </c>
      <c r="AK6" s="33">
        <v>9748.5</v>
      </c>
      <c r="AL6" s="33">
        <v>10628.5</v>
      </c>
      <c r="AM6" s="33">
        <v>11030.1</v>
      </c>
      <c r="AN6" s="33">
        <v>11462.5</v>
      </c>
      <c r="AO6" s="33">
        <v>12170.3</v>
      </c>
      <c r="AP6" s="33">
        <v>12753.9</v>
      </c>
      <c r="AQ6" s="33">
        <v>13555.7</v>
      </c>
      <c r="AR6" s="33">
        <v>14234.8</v>
      </c>
      <c r="AS6" s="33">
        <v>15181.6</v>
      </c>
    </row>
    <row r="7" spans="1:47" ht="16.25" customHeight="1" x14ac:dyDescent="0.2">
      <c r="A7" s="10"/>
      <c r="B7" s="16" t="s">
        <v>8</v>
      </c>
      <c r="D7" s="26" t="s">
        <v>56</v>
      </c>
      <c r="E7" s="26" t="s">
        <v>56</v>
      </c>
      <c r="F7" s="26" t="s">
        <v>56</v>
      </c>
      <c r="G7" s="26" t="s">
        <v>56</v>
      </c>
      <c r="H7" s="26" t="s">
        <v>56</v>
      </c>
      <c r="I7" s="26" t="s">
        <v>56</v>
      </c>
      <c r="J7" s="26" t="s">
        <v>56</v>
      </c>
      <c r="K7" s="26" t="s">
        <v>56</v>
      </c>
      <c r="L7" s="26" t="s">
        <v>56</v>
      </c>
      <c r="M7" s="26" t="s">
        <v>56</v>
      </c>
      <c r="N7" s="26" t="s">
        <v>56</v>
      </c>
      <c r="O7" s="26" t="s">
        <v>56</v>
      </c>
      <c r="P7" s="26" t="s">
        <v>56</v>
      </c>
      <c r="Q7" s="26" t="s">
        <v>56</v>
      </c>
      <c r="R7" s="26" t="s">
        <v>56</v>
      </c>
      <c r="S7" s="26" t="s">
        <v>56</v>
      </c>
      <c r="T7" s="26" t="s">
        <v>56</v>
      </c>
      <c r="U7" s="26" t="s">
        <v>56</v>
      </c>
      <c r="V7" s="26" t="s">
        <v>56</v>
      </c>
      <c r="W7" s="26" t="s">
        <v>56</v>
      </c>
      <c r="X7" s="26" t="s">
        <v>56</v>
      </c>
      <c r="Y7" s="26" t="s">
        <v>56</v>
      </c>
      <c r="Z7" s="26" t="s">
        <v>56</v>
      </c>
      <c r="AA7" s="26" t="s">
        <v>56</v>
      </c>
      <c r="AB7" s="26" t="s">
        <v>56</v>
      </c>
      <c r="AC7" s="26" t="s">
        <v>56</v>
      </c>
      <c r="AD7" s="26" t="s">
        <v>56</v>
      </c>
      <c r="AE7" s="26" t="s">
        <v>56</v>
      </c>
      <c r="AF7" s="26" t="s">
        <v>56</v>
      </c>
      <c r="AG7" s="33" t="s">
        <v>56</v>
      </c>
      <c r="AH7" s="33" t="s">
        <v>56</v>
      </c>
      <c r="AI7" s="33" t="s">
        <v>56</v>
      </c>
      <c r="AJ7" s="33" t="s">
        <v>56</v>
      </c>
      <c r="AK7" s="33">
        <v>0</v>
      </c>
      <c r="AL7" s="33">
        <v>0</v>
      </c>
      <c r="AM7" s="33">
        <v>0</v>
      </c>
      <c r="AN7" s="33">
        <v>0</v>
      </c>
      <c r="AO7" s="33">
        <v>0</v>
      </c>
      <c r="AP7" s="33">
        <v>0</v>
      </c>
      <c r="AQ7" s="33">
        <v>0</v>
      </c>
      <c r="AR7" s="33">
        <v>0</v>
      </c>
      <c r="AS7" s="33">
        <v>0</v>
      </c>
    </row>
    <row r="8" spans="1:47" ht="16.25" customHeight="1" x14ac:dyDescent="0.2">
      <c r="A8" s="10"/>
      <c r="B8" s="16" t="s">
        <v>9</v>
      </c>
      <c r="D8" s="26" t="s">
        <v>56</v>
      </c>
      <c r="E8" s="26" t="s">
        <v>56</v>
      </c>
      <c r="F8" s="26" t="s">
        <v>56</v>
      </c>
      <c r="G8" s="26" t="s">
        <v>56</v>
      </c>
      <c r="H8" s="26" t="s">
        <v>56</v>
      </c>
      <c r="I8" s="26" t="s">
        <v>56</v>
      </c>
      <c r="J8" s="26" t="s">
        <v>56</v>
      </c>
      <c r="K8" s="26" t="s">
        <v>56</v>
      </c>
      <c r="L8" s="26" t="s">
        <v>56</v>
      </c>
      <c r="M8" s="26" t="s">
        <v>56</v>
      </c>
      <c r="N8" s="26" t="s">
        <v>56</v>
      </c>
      <c r="O8" s="26" t="s">
        <v>56</v>
      </c>
      <c r="P8" s="26" t="s">
        <v>56</v>
      </c>
      <c r="Q8" s="26" t="s">
        <v>56</v>
      </c>
      <c r="R8" s="26" t="s">
        <v>56</v>
      </c>
      <c r="S8" s="26" t="s">
        <v>56</v>
      </c>
      <c r="T8" s="26" t="s">
        <v>56</v>
      </c>
      <c r="U8" s="26" t="s">
        <v>56</v>
      </c>
      <c r="V8" s="26" t="s">
        <v>56</v>
      </c>
      <c r="W8" s="26" t="s">
        <v>56</v>
      </c>
      <c r="X8" s="26" t="s">
        <v>56</v>
      </c>
      <c r="Y8" s="26" t="s">
        <v>56</v>
      </c>
      <c r="Z8" s="26" t="s">
        <v>56</v>
      </c>
      <c r="AA8" s="26" t="s">
        <v>56</v>
      </c>
      <c r="AB8" s="26" t="s">
        <v>56</v>
      </c>
      <c r="AC8" s="26" t="s">
        <v>56</v>
      </c>
      <c r="AD8" s="26" t="s">
        <v>56</v>
      </c>
      <c r="AE8" s="26" t="s">
        <v>56</v>
      </c>
      <c r="AF8" s="26" t="s">
        <v>56</v>
      </c>
      <c r="AG8" s="33" t="s">
        <v>56</v>
      </c>
      <c r="AH8" s="33" t="s">
        <v>56</v>
      </c>
      <c r="AI8" s="33" t="s">
        <v>56</v>
      </c>
      <c r="AJ8" s="33" t="s">
        <v>56</v>
      </c>
      <c r="AK8" s="33">
        <v>7.5</v>
      </c>
      <c r="AL8" s="33">
        <v>5.2</v>
      </c>
      <c r="AM8" s="33">
        <v>4.9000000000000004</v>
      </c>
      <c r="AN8" s="33">
        <v>4.9000000000000004</v>
      </c>
      <c r="AO8" s="33">
        <v>5.2</v>
      </c>
      <c r="AP8" s="33">
        <v>10.4</v>
      </c>
      <c r="AQ8" s="33">
        <v>12.5</v>
      </c>
      <c r="AR8" s="33">
        <v>12.9</v>
      </c>
      <c r="AS8" s="33">
        <v>13</v>
      </c>
    </row>
    <row r="9" spans="1:47" ht="16.25" customHeight="1" x14ac:dyDescent="0.2">
      <c r="A9" s="10"/>
      <c r="B9" s="16" t="s">
        <v>10</v>
      </c>
      <c r="D9" s="26">
        <v>306</v>
      </c>
      <c r="E9" s="26">
        <v>353</v>
      </c>
      <c r="F9" s="26">
        <v>418</v>
      </c>
      <c r="G9" s="26">
        <v>497</v>
      </c>
      <c r="H9" s="26">
        <v>627</v>
      </c>
      <c r="I9" s="26">
        <v>796.6</v>
      </c>
      <c r="J9" s="26">
        <v>999.1</v>
      </c>
      <c r="K9" s="26">
        <v>1175.2</v>
      </c>
      <c r="L9" s="26">
        <v>1367.5</v>
      </c>
      <c r="M9" s="26">
        <v>1581.4</v>
      </c>
      <c r="N9" s="26">
        <v>1821.5</v>
      </c>
      <c r="O9" s="26">
        <v>2146.6999999999998</v>
      </c>
      <c r="P9" s="26">
        <v>2531.4</v>
      </c>
      <c r="Q9" s="26">
        <v>2794.4</v>
      </c>
      <c r="R9" s="26">
        <v>2923.3</v>
      </c>
      <c r="S9" s="26">
        <v>3066.5</v>
      </c>
      <c r="T9" s="26">
        <v>2982.4</v>
      </c>
      <c r="U9" s="26">
        <v>3132.1</v>
      </c>
      <c r="V9" s="26">
        <v>3468.3</v>
      </c>
      <c r="W9" s="26">
        <v>3828.5</v>
      </c>
      <c r="X9" s="26">
        <v>4166.8</v>
      </c>
      <c r="Y9" s="26">
        <v>4576.8999999999996</v>
      </c>
      <c r="Z9" s="26">
        <v>4898.5</v>
      </c>
      <c r="AA9" s="26">
        <v>4784.3999999999996</v>
      </c>
      <c r="AB9" s="26">
        <v>4830.8999999999996</v>
      </c>
      <c r="AC9" s="26">
        <v>5040.7</v>
      </c>
      <c r="AD9" s="26">
        <v>5203.2</v>
      </c>
      <c r="AE9" s="26">
        <v>6487.5</v>
      </c>
      <c r="AF9" s="26">
        <v>7162.4</v>
      </c>
      <c r="AG9" s="33">
        <v>7559.4</v>
      </c>
      <c r="AH9" s="33">
        <v>8156.5</v>
      </c>
      <c r="AI9" s="33">
        <v>8775.2999999999993</v>
      </c>
      <c r="AJ9" s="33">
        <v>9299.5</v>
      </c>
      <c r="AK9" s="33">
        <v>9850.2000000000007</v>
      </c>
      <c r="AL9" s="33">
        <v>10727.8</v>
      </c>
      <c r="AM9" s="33">
        <v>11136.6</v>
      </c>
      <c r="AN9" s="33">
        <v>11572.6</v>
      </c>
      <c r="AO9" s="33">
        <v>12284.6</v>
      </c>
      <c r="AP9" s="33">
        <v>12876</v>
      </c>
      <c r="AQ9" s="33">
        <v>13683.4</v>
      </c>
      <c r="AR9" s="33">
        <v>14366</v>
      </c>
      <c r="AS9" s="33">
        <v>15315.7</v>
      </c>
    </row>
    <row r="10" spans="1:47" ht="16.25" customHeight="1" x14ac:dyDescent="0.2">
      <c r="A10" s="10" t="s">
        <v>11</v>
      </c>
      <c r="B10" s="16" t="s">
        <v>12</v>
      </c>
      <c r="D10" s="38">
        <v>0</v>
      </c>
      <c r="E10" s="38">
        <v>0</v>
      </c>
      <c r="F10" s="38">
        <v>0</v>
      </c>
      <c r="G10" s="38">
        <v>0</v>
      </c>
      <c r="H10" s="38">
        <v>0</v>
      </c>
      <c r="I10" s="38">
        <v>0</v>
      </c>
      <c r="J10" s="38">
        <v>0</v>
      </c>
      <c r="K10" s="38">
        <v>0</v>
      </c>
      <c r="L10" s="38">
        <v>0</v>
      </c>
      <c r="M10" s="38">
        <v>0</v>
      </c>
      <c r="N10" s="38">
        <v>0</v>
      </c>
      <c r="O10" s="38">
        <v>0</v>
      </c>
      <c r="P10" s="38">
        <v>0</v>
      </c>
      <c r="Q10" s="38">
        <v>0</v>
      </c>
      <c r="R10" s="38">
        <v>0</v>
      </c>
      <c r="S10" s="38">
        <v>0</v>
      </c>
      <c r="T10" s="38">
        <v>0</v>
      </c>
      <c r="U10" s="38">
        <v>0</v>
      </c>
      <c r="V10" s="38">
        <v>0</v>
      </c>
      <c r="W10" s="38">
        <v>0</v>
      </c>
      <c r="X10" s="38">
        <v>0</v>
      </c>
      <c r="Y10" s="38">
        <v>0</v>
      </c>
      <c r="Z10" s="38">
        <v>0</v>
      </c>
      <c r="AA10" s="38">
        <v>0</v>
      </c>
      <c r="AB10" s="38">
        <v>0</v>
      </c>
      <c r="AC10" s="38">
        <v>0</v>
      </c>
      <c r="AD10" s="38">
        <v>0</v>
      </c>
      <c r="AE10" s="38">
        <v>0</v>
      </c>
      <c r="AF10" s="38">
        <v>0</v>
      </c>
      <c r="AG10" s="38">
        <v>0</v>
      </c>
      <c r="AH10" s="38">
        <v>0</v>
      </c>
      <c r="AI10" s="38">
        <v>0</v>
      </c>
      <c r="AJ10" s="38">
        <v>0</v>
      </c>
      <c r="AK10" s="38">
        <v>0</v>
      </c>
      <c r="AL10" s="38">
        <v>0</v>
      </c>
      <c r="AM10" s="38">
        <v>0</v>
      </c>
      <c r="AN10" s="38">
        <v>0</v>
      </c>
      <c r="AO10" s="38">
        <v>0</v>
      </c>
      <c r="AP10" s="38">
        <v>0</v>
      </c>
      <c r="AQ10" s="38">
        <v>0</v>
      </c>
      <c r="AR10" s="38">
        <v>0</v>
      </c>
      <c r="AS10" s="38">
        <v>0</v>
      </c>
    </row>
    <row r="11" spans="1:47" ht="16.25" customHeight="1" x14ac:dyDescent="0.2">
      <c r="A11" s="10"/>
      <c r="B11" s="16" t="s">
        <v>13</v>
      </c>
      <c r="D11" s="26" t="s">
        <v>56</v>
      </c>
      <c r="E11" s="26" t="s">
        <v>56</v>
      </c>
      <c r="F11" s="26" t="s">
        <v>56</v>
      </c>
      <c r="G11" s="26" t="s">
        <v>56</v>
      </c>
      <c r="H11" s="26" t="s">
        <v>56</v>
      </c>
      <c r="I11" s="26" t="s">
        <v>56</v>
      </c>
      <c r="J11" s="26" t="s">
        <v>56</v>
      </c>
      <c r="K11" s="26" t="s">
        <v>56</v>
      </c>
      <c r="L11" s="26" t="s">
        <v>56</v>
      </c>
      <c r="M11" s="26" t="s">
        <v>56</v>
      </c>
      <c r="N11" s="26" t="s">
        <v>56</v>
      </c>
      <c r="O11" s="26" t="s">
        <v>56</v>
      </c>
      <c r="P11" s="26" t="s">
        <v>56</v>
      </c>
      <c r="Q11" s="26" t="s">
        <v>56</v>
      </c>
      <c r="R11" s="26" t="s">
        <v>56</v>
      </c>
      <c r="S11" s="26" t="s">
        <v>56</v>
      </c>
      <c r="T11" s="26" t="s">
        <v>56</v>
      </c>
      <c r="U11" s="26" t="s">
        <v>56</v>
      </c>
      <c r="V11" s="26" t="s">
        <v>56</v>
      </c>
      <c r="W11" s="26" t="s">
        <v>56</v>
      </c>
      <c r="X11" s="26" t="s">
        <v>56</v>
      </c>
      <c r="Y11" s="26" t="s">
        <v>56</v>
      </c>
      <c r="Z11" s="26" t="s">
        <v>56</v>
      </c>
      <c r="AA11" s="26" t="s">
        <v>56</v>
      </c>
      <c r="AB11" s="26" t="s">
        <v>56</v>
      </c>
      <c r="AC11" s="26" t="s">
        <v>56</v>
      </c>
      <c r="AD11" s="26" t="s">
        <v>56</v>
      </c>
      <c r="AE11" s="26" t="s">
        <v>56</v>
      </c>
      <c r="AF11" s="26" t="s">
        <v>56</v>
      </c>
      <c r="AG11" s="33" t="s">
        <v>56</v>
      </c>
      <c r="AH11" s="33" t="s">
        <v>56</v>
      </c>
      <c r="AI11" s="33" t="s">
        <v>56</v>
      </c>
      <c r="AJ11" s="33" t="s">
        <v>56</v>
      </c>
      <c r="AK11" s="33"/>
      <c r="AL11" s="33"/>
      <c r="AM11" s="33"/>
      <c r="AN11" s="19">
        <v>5.25</v>
      </c>
      <c r="AO11" s="19">
        <v>4.9000000000000004</v>
      </c>
      <c r="AP11" s="19">
        <v>6.4</v>
      </c>
      <c r="AQ11" s="19">
        <v>6.45</v>
      </c>
      <c r="AR11" s="19">
        <v>5.95</v>
      </c>
      <c r="AS11" s="19">
        <v>6.8</v>
      </c>
      <c r="AT11" s="19"/>
    </row>
    <row r="12" spans="1:47" ht="16.25" customHeight="1" x14ac:dyDescent="0.2">
      <c r="A12" s="10"/>
      <c r="B12" s="16" t="s">
        <v>15</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33"/>
      <c r="AH12" s="33"/>
      <c r="AI12" s="33"/>
      <c r="AJ12" s="33"/>
      <c r="AK12" s="33"/>
      <c r="AL12" s="33"/>
      <c r="AM12" s="33"/>
      <c r="AN12" s="33"/>
      <c r="AO12" s="33"/>
      <c r="AP12" s="33"/>
      <c r="AQ12" s="33"/>
      <c r="AR12" s="33"/>
      <c r="AS12" s="33"/>
    </row>
    <row r="13" spans="1:47" ht="16.25" customHeight="1" x14ac:dyDescent="0.2">
      <c r="A13" s="10"/>
      <c r="B13" t="s">
        <v>61</v>
      </c>
      <c r="D13" s="26" t="s">
        <v>56</v>
      </c>
      <c r="E13" s="26" t="s">
        <v>56</v>
      </c>
      <c r="F13" s="26" t="s">
        <v>56</v>
      </c>
      <c r="G13" s="26" t="s">
        <v>56</v>
      </c>
      <c r="H13" s="26" t="s">
        <v>56</v>
      </c>
      <c r="I13" s="26" t="s">
        <v>56</v>
      </c>
      <c r="J13" s="26" t="s">
        <v>56</v>
      </c>
      <c r="K13" s="26" t="s">
        <v>56</v>
      </c>
      <c r="L13" s="26" t="s">
        <v>56</v>
      </c>
      <c r="M13" s="26" t="s">
        <v>56</v>
      </c>
      <c r="N13" s="26" t="s">
        <v>56</v>
      </c>
      <c r="O13" s="26" t="s">
        <v>56</v>
      </c>
      <c r="P13" s="26" t="s">
        <v>56</v>
      </c>
      <c r="Q13" s="26" t="s">
        <v>56</v>
      </c>
      <c r="R13" s="26" t="s">
        <v>56</v>
      </c>
      <c r="S13" s="26" t="s">
        <v>56</v>
      </c>
      <c r="T13" s="26" t="s">
        <v>56</v>
      </c>
      <c r="U13" s="26" t="s">
        <v>56</v>
      </c>
      <c r="V13" s="26" t="s">
        <v>56</v>
      </c>
      <c r="W13" s="26" t="s">
        <v>56</v>
      </c>
      <c r="X13" s="26" t="s">
        <v>56</v>
      </c>
      <c r="Y13" s="26" t="s">
        <v>56</v>
      </c>
      <c r="Z13" s="26" t="s">
        <v>56</v>
      </c>
      <c r="AA13" s="26" t="s">
        <v>56</v>
      </c>
      <c r="AB13" s="26" t="s">
        <v>56</v>
      </c>
      <c r="AC13" s="26" t="s">
        <v>56</v>
      </c>
      <c r="AD13" s="26" t="s">
        <v>56</v>
      </c>
      <c r="AE13" s="26" t="s">
        <v>56</v>
      </c>
      <c r="AF13" s="26" t="s">
        <v>56</v>
      </c>
      <c r="AG13" s="33" t="s">
        <v>56</v>
      </c>
      <c r="AH13" s="33" t="s">
        <v>56</v>
      </c>
      <c r="AI13" s="33" t="s">
        <v>56</v>
      </c>
      <c r="AJ13" s="33" t="s">
        <v>56</v>
      </c>
      <c r="AK13" s="33"/>
      <c r="AL13" s="33"/>
      <c r="AM13" s="33"/>
      <c r="AN13" s="33"/>
      <c r="AO13" s="33"/>
      <c r="AP13" s="33"/>
      <c r="AQ13" s="33"/>
      <c r="AR13" s="33"/>
      <c r="AS13" s="33"/>
    </row>
    <row r="14" spans="1:47" ht="16.25" customHeight="1" x14ac:dyDescent="0.2">
      <c r="A14" s="10"/>
      <c r="B14" s="16" t="s">
        <v>16</v>
      </c>
      <c r="D14" s="26" t="s">
        <v>56</v>
      </c>
      <c r="E14" s="26" t="s">
        <v>56</v>
      </c>
      <c r="F14" s="26" t="s">
        <v>56</v>
      </c>
      <c r="G14" s="26" t="s">
        <v>56</v>
      </c>
      <c r="H14" s="26" t="s">
        <v>56</v>
      </c>
      <c r="I14" s="26" t="s">
        <v>56</v>
      </c>
      <c r="J14" s="26" t="s">
        <v>56</v>
      </c>
      <c r="K14" s="26" t="s">
        <v>56</v>
      </c>
      <c r="L14" s="26" t="s">
        <v>56</v>
      </c>
      <c r="M14" s="26" t="s">
        <v>56</v>
      </c>
      <c r="N14" s="26" t="s">
        <v>56</v>
      </c>
      <c r="O14" s="26" t="s">
        <v>56</v>
      </c>
      <c r="P14" s="26" t="s">
        <v>56</v>
      </c>
      <c r="Q14" s="26" t="s">
        <v>56</v>
      </c>
      <c r="R14" s="26" t="s">
        <v>56</v>
      </c>
      <c r="S14" s="26" t="s">
        <v>56</v>
      </c>
      <c r="T14" s="26" t="s">
        <v>56</v>
      </c>
      <c r="U14" s="26" t="s">
        <v>56</v>
      </c>
      <c r="V14" s="26" t="s">
        <v>56</v>
      </c>
      <c r="W14" s="26" t="s">
        <v>56</v>
      </c>
      <c r="X14" s="26" t="s">
        <v>56</v>
      </c>
      <c r="Y14" s="26" t="s">
        <v>56</v>
      </c>
      <c r="Z14" s="26" t="s">
        <v>56</v>
      </c>
      <c r="AA14" s="26" t="s">
        <v>56</v>
      </c>
      <c r="AB14" s="26" t="s">
        <v>56</v>
      </c>
      <c r="AC14" s="26" t="s">
        <v>56</v>
      </c>
      <c r="AD14" s="26" t="s">
        <v>56</v>
      </c>
      <c r="AE14" s="26" t="s">
        <v>56</v>
      </c>
      <c r="AF14" s="26" t="s">
        <v>56</v>
      </c>
      <c r="AG14" s="33" t="s">
        <v>56</v>
      </c>
      <c r="AH14" s="33" t="s">
        <v>56</v>
      </c>
      <c r="AI14" s="33" t="s">
        <v>56</v>
      </c>
      <c r="AJ14" s="33" t="s">
        <v>56</v>
      </c>
      <c r="AK14" s="33">
        <v>2654.6</v>
      </c>
      <c r="AL14" s="33">
        <v>2935</v>
      </c>
      <c r="AM14" s="33">
        <v>3063.5</v>
      </c>
      <c r="AN14" s="33">
        <v>3439.6</v>
      </c>
      <c r="AO14" s="33">
        <v>3753</v>
      </c>
      <c r="AP14" s="33">
        <v>3986.9</v>
      </c>
      <c r="AQ14" s="33">
        <v>4354.1000000000004</v>
      </c>
      <c r="AR14" s="33">
        <v>4337.5</v>
      </c>
      <c r="AS14" s="33">
        <v>4618.8999999999996</v>
      </c>
    </row>
    <row r="15" spans="1:47" ht="16.25" customHeight="1" x14ac:dyDescent="0.2">
      <c r="A15" s="10"/>
      <c r="B15" s="16" t="s">
        <v>10</v>
      </c>
      <c r="D15" s="26" t="s">
        <v>56</v>
      </c>
      <c r="E15" s="26" t="s">
        <v>56</v>
      </c>
      <c r="F15" s="26" t="s">
        <v>56</v>
      </c>
      <c r="G15" s="26" t="s">
        <v>56</v>
      </c>
      <c r="H15" s="26" t="s">
        <v>56</v>
      </c>
      <c r="I15" s="26">
        <v>328.4</v>
      </c>
      <c r="J15" s="26">
        <v>369.5</v>
      </c>
      <c r="K15" s="26">
        <v>401.8</v>
      </c>
      <c r="L15" s="26">
        <v>484.3</v>
      </c>
      <c r="M15" s="26">
        <v>590.29999999999995</v>
      </c>
      <c r="N15" s="26">
        <v>718.2</v>
      </c>
      <c r="O15" s="26">
        <v>743.2</v>
      </c>
      <c r="P15" s="26">
        <v>853.4</v>
      </c>
      <c r="Q15" s="26">
        <v>947.2</v>
      </c>
      <c r="R15" s="26">
        <v>992.3</v>
      </c>
      <c r="S15" s="26">
        <v>1039.4000000000001</v>
      </c>
      <c r="T15" s="26">
        <v>1104.9000000000001</v>
      </c>
      <c r="U15" s="26">
        <v>1197.0999999999999</v>
      </c>
      <c r="V15" s="26">
        <v>1270.4000000000001</v>
      </c>
      <c r="W15" s="26">
        <v>1312.8</v>
      </c>
      <c r="X15" s="26">
        <v>1581.4</v>
      </c>
      <c r="Y15" s="26">
        <v>1768.3</v>
      </c>
      <c r="Z15" s="26">
        <v>1889.9</v>
      </c>
      <c r="AA15" s="26">
        <v>2012.9</v>
      </c>
      <c r="AB15" s="26">
        <v>2092</v>
      </c>
      <c r="AC15" s="26">
        <v>2112.6</v>
      </c>
      <c r="AD15" s="26">
        <v>2105.4</v>
      </c>
      <c r="AE15" s="26">
        <v>2132.1</v>
      </c>
      <c r="AF15" s="26">
        <v>2210.3000000000002</v>
      </c>
      <c r="AG15" s="33">
        <v>2238.1</v>
      </c>
      <c r="AH15" s="33">
        <v>2375.5</v>
      </c>
      <c r="AI15" s="33">
        <v>2443.8000000000002</v>
      </c>
      <c r="AJ15" s="33">
        <v>2573.6</v>
      </c>
      <c r="AK15" s="33">
        <v>2654.6</v>
      </c>
      <c r="AL15" s="33">
        <v>2935</v>
      </c>
      <c r="AM15" s="33">
        <v>3063.5</v>
      </c>
      <c r="AN15" s="33">
        <v>3439.6</v>
      </c>
      <c r="AO15" s="33">
        <v>3753</v>
      </c>
      <c r="AP15" s="33">
        <v>3986.9</v>
      </c>
      <c r="AQ15" s="33">
        <v>4354.1000000000004</v>
      </c>
      <c r="AR15" s="33">
        <v>4337.5</v>
      </c>
      <c r="AS15" s="33">
        <v>4618.8999999999996</v>
      </c>
    </row>
    <row r="16" spans="1:47" ht="16.25" customHeight="1" x14ac:dyDescent="0.2">
      <c r="A16" s="9" t="s">
        <v>17</v>
      </c>
      <c r="B16" s="9"/>
      <c r="D16" s="26">
        <v>448</v>
      </c>
      <c r="E16" s="26">
        <v>516</v>
      </c>
      <c r="F16" s="26">
        <v>610</v>
      </c>
      <c r="G16" s="26">
        <v>713</v>
      </c>
      <c r="H16" s="26">
        <v>896</v>
      </c>
      <c r="I16" s="26">
        <v>1125</v>
      </c>
      <c r="J16" s="26">
        <v>1368.6</v>
      </c>
      <c r="K16" s="26">
        <v>1577</v>
      </c>
      <c r="L16" s="26">
        <v>1851.9</v>
      </c>
      <c r="M16" s="26">
        <v>2171.6999999999998</v>
      </c>
      <c r="N16" s="26">
        <v>2539.6</v>
      </c>
      <c r="O16" s="26">
        <v>2889.9</v>
      </c>
      <c r="P16" s="26">
        <v>3384.8</v>
      </c>
      <c r="Q16" s="26">
        <v>3741.6</v>
      </c>
      <c r="R16" s="26">
        <v>3915.5</v>
      </c>
      <c r="S16" s="26">
        <v>4105.8999999999996</v>
      </c>
      <c r="T16" s="26">
        <v>4087.4</v>
      </c>
      <c r="U16" s="26">
        <v>4329.2</v>
      </c>
      <c r="V16" s="26">
        <v>4738.7</v>
      </c>
      <c r="W16" s="26">
        <v>5141.3</v>
      </c>
      <c r="X16" s="26">
        <v>5748.2</v>
      </c>
      <c r="Y16" s="26">
        <v>6344.9</v>
      </c>
      <c r="Z16" s="26">
        <v>6788.4</v>
      </c>
      <c r="AA16" s="26">
        <v>6797.2</v>
      </c>
      <c r="AB16" s="26">
        <v>6922.9</v>
      </c>
      <c r="AC16" s="26">
        <v>7153.2</v>
      </c>
      <c r="AD16" s="26">
        <v>7308.6</v>
      </c>
      <c r="AE16" s="26">
        <v>8619.6</v>
      </c>
      <c r="AF16" s="26">
        <v>9372.7000000000007</v>
      </c>
      <c r="AG16" s="33">
        <v>9797.5</v>
      </c>
      <c r="AH16" s="33">
        <v>10532</v>
      </c>
      <c r="AI16" s="33">
        <v>11219.1</v>
      </c>
      <c r="AJ16" s="33">
        <v>11873.1</v>
      </c>
      <c r="AK16" s="33">
        <v>12504.8</v>
      </c>
      <c r="AL16" s="33">
        <v>13662.8</v>
      </c>
      <c r="AM16" s="33">
        <v>14200.1</v>
      </c>
      <c r="AN16" s="33">
        <v>15012.2</v>
      </c>
      <c r="AO16" s="33">
        <v>16037.7</v>
      </c>
      <c r="AP16" s="33">
        <v>16863</v>
      </c>
      <c r="AQ16" s="33">
        <v>18037.5</v>
      </c>
      <c r="AR16" s="33">
        <v>18703.5</v>
      </c>
      <c r="AS16" s="33">
        <v>19934.599999999999</v>
      </c>
    </row>
    <row r="18" spans="1:45" ht="14.5" customHeight="1" x14ac:dyDescent="0.2">
      <c r="A18" s="14" t="s">
        <v>3</v>
      </c>
      <c r="B18" s="16" t="s">
        <v>18</v>
      </c>
      <c r="C18" s="14" t="s">
        <v>2</v>
      </c>
      <c r="D18" s="14">
        <v>1970</v>
      </c>
      <c r="E18" s="14">
        <f t="shared" ref="E18:AS18" si="1">D18+1</f>
        <v>1971</v>
      </c>
      <c r="F18" s="14">
        <f t="shared" si="1"/>
        <v>1972</v>
      </c>
      <c r="G18" s="14">
        <f t="shared" si="1"/>
        <v>1973</v>
      </c>
      <c r="H18" s="14">
        <f t="shared" si="1"/>
        <v>1974</v>
      </c>
      <c r="I18" s="14">
        <f t="shared" si="1"/>
        <v>1975</v>
      </c>
      <c r="J18" s="14">
        <f t="shared" si="1"/>
        <v>1976</v>
      </c>
      <c r="K18" s="14">
        <f t="shared" si="1"/>
        <v>1977</v>
      </c>
      <c r="L18" s="14">
        <f t="shared" si="1"/>
        <v>1978</v>
      </c>
      <c r="M18" s="14">
        <f t="shared" si="1"/>
        <v>1979</v>
      </c>
      <c r="N18" s="14">
        <f t="shared" si="1"/>
        <v>1980</v>
      </c>
      <c r="O18" s="14">
        <f t="shared" si="1"/>
        <v>1981</v>
      </c>
      <c r="P18" s="14">
        <f t="shared" si="1"/>
        <v>1982</v>
      </c>
      <c r="Q18" s="14">
        <f t="shared" si="1"/>
        <v>1983</v>
      </c>
      <c r="R18" s="14">
        <f t="shared" si="1"/>
        <v>1984</v>
      </c>
      <c r="S18" s="14">
        <f t="shared" si="1"/>
        <v>1985</v>
      </c>
      <c r="T18" s="14">
        <f t="shared" si="1"/>
        <v>1986</v>
      </c>
      <c r="U18" s="14">
        <f t="shared" si="1"/>
        <v>1987</v>
      </c>
      <c r="V18" s="14">
        <f t="shared" si="1"/>
        <v>1988</v>
      </c>
      <c r="W18" s="14">
        <f t="shared" si="1"/>
        <v>1989</v>
      </c>
      <c r="X18" s="14">
        <f t="shared" si="1"/>
        <v>1990</v>
      </c>
      <c r="Y18" s="14">
        <f t="shared" si="1"/>
        <v>1991</v>
      </c>
      <c r="Z18" s="14">
        <f t="shared" si="1"/>
        <v>1992</v>
      </c>
      <c r="AA18" s="14">
        <f t="shared" si="1"/>
        <v>1993</v>
      </c>
      <c r="AB18" s="14">
        <f t="shared" si="1"/>
        <v>1994</v>
      </c>
      <c r="AC18" s="14">
        <f t="shared" si="1"/>
        <v>1995</v>
      </c>
      <c r="AD18" s="14">
        <f t="shared" si="1"/>
        <v>1996</v>
      </c>
      <c r="AE18" s="14">
        <f t="shared" si="1"/>
        <v>1997</v>
      </c>
      <c r="AF18" s="14">
        <f t="shared" si="1"/>
        <v>1998</v>
      </c>
      <c r="AG18" s="14">
        <f t="shared" si="1"/>
        <v>1999</v>
      </c>
      <c r="AH18" s="14">
        <f t="shared" si="1"/>
        <v>2000</v>
      </c>
      <c r="AI18" s="14">
        <f t="shared" si="1"/>
        <v>2001</v>
      </c>
      <c r="AJ18" s="14">
        <f t="shared" si="1"/>
        <v>2002</v>
      </c>
      <c r="AK18" s="14">
        <f t="shared" si="1"/>
        <v>2003</v>
      </c>
      <c r="AL18" s="14">
        <f t="shared" si="1"/>
        <v>2004</v>
      </c>
      <c r="AM18" s="14">
        <f t="shared" si="1"/>
        <v>2005</v>
      </c>
      <c r="AN18" s="14">
        <f t="shared" si="1"/>
        <v>2006</v>
      </c>
      <c r="AO18" s="14">
        <f t="shared" si="1"/>
        <v>2007</v>
      </c>
      <c r="AP18" s="14">
        <f t="shared" si="1"/>
        <v>2008</v>
      </c>
      <c r="AQ18" s="14">
        <f t="shared" si="1"/>
        <v>2009</v>
      </c>
      <c r="AR18" s="14">
        <f t="shared" si="1"/>
        <v>2010</v>
      </c>
      <c r="AS18" s="14">
        <f t="shared" si="1"/>
        <v>2011</v>
      </c>
    </row>
    <row r="19" spans="1:45" ht="14.5" customHeight="1" x14ac:dyDescent="0.2">
      <c r="A19" s="10" t="s">
        <v>20</v>
      </c>
      <c r="B19" s="16" t="s">
        <v>53</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f t="shared" ref="AK19:AS19" si="2">AK5/AK$16</f>
        <v>7.5331072868018685E-3</v>
      </c>
      <c r="AL19" s="39">
        <f t="shared" si="2"/>
        <v>6.8873144597007933E-3</v>
      </c>
      <c r="AM19" s="39">
        <f t="shared" si="2"/>
        <v>7.1619213949197539E-3</v>
      </c>
      <c r="AN19" s="39">
        <f t="shared" si="2"/>
        <v>7.0076337911831712E-3</v>
      </c>
      <c r="AO19" s="39">
        <f t="shared" si="2"/>
        <v>6.8089563964907687E-3</v>
      </c>
      <c r="AP19" s="39">
        <f t="shared" si="2"/>
        <v>6.6298997805847122E-3</v>
      </c>
      <c r="AQ19" s="39">
        <f t="shared" si="2"/>
        <v>6.3922383922383917E-3</v>
      </c>
      <c r="AR19" s="39">
        <f t="shared" si="2"/>
        <v>6.3250193813992033E-3</v>
      </c>
      <c r="AS19" s="39">
        <f t="shared" si="2"/>
        <v>6.0748648079219049E-3</v>
      </c>
    </row>
    <row r="20" spans="1:45" ht="14.5" customHeight="1" x14ac:dyDescent="0.2">
      <c r="A20" s="10"/>
      <c r="B20" s="16" t="s">
        <v>22</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f t="shared" ref="AK20:AS20" si="3">AK6/AK$16</f>
        <v>0.77958064103384306</v>
      </c>
      <c r="AL20" s="39">
        <f t="shared" si="3"/>
        <v>0.77791521503644934</v>
      </c>
      <c r="AM20" s="39">
        <f t="shared" si="3"/>
        <v>0.77676213547791917</v>
      </c>
      <c r="AN20" s="39">
        <f t="shared" si="3"/>
        <v>0.76354564953837545</v>
      </c>
      <c r="AO20" s="39">
        <f t="shared" si="3"/>
        <v>0.75885569626567395</v>
      </c>
      <c r="AP20" s="39">
        <f t="shared" si="3"/>
        <v>0.75632449742038776</v>
      </c>
      <c r="AQ20" s="39">
        <f t="shared" si="3"/>
        <v>0.75152875952875953</v>
      </c>
      <c r="AR20" s="39">
        <f t="shared" si="3"/>
        <v>0.76107680380677412</v>
      </c>
      <c r="AS20" s="39">
        <f t="shared" si="3"/>
        <v>0.76157033499543514</v>
      </c>
    </row>
    <row r="21" spans="1:45" ht="14.5" customHeight="1" x14ac:dyDescent="0.2">
      <c r="A21" s="10"/>
      <c r="B21" s="16" t="s">
        <v>23</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f t="shared" ref="AK21:AS21" si="4">AK7/AK$16</f>
        <v>0</v>
      </c>
      <c r="AL21" s="39">
        <f t="shared" si="4"/>
        <v>0</v>
      </c>
      <c r="AM21" s="39">
        <f t="shared" si="4"/>
        <v>0</v>
      </c>
      <c r="AN21" s="39">
        <f t="shared" si="4"/>
        <v>0</v>
      </c>
      <c r="AO21" s="39">
        <f t="shared" si="4"/>
        <v>0</v>
      </c>
      <c r="AP21" s="39">
        <f t="shared" si="4"/>
        <v>0</v>
      </c>
      <c r="AQ21" s="39">
        <f t="shared" si="4"/>
        <v>0</v>
      </c>
      <c r="AR21" s="39">
        <f t="shared" si="4"/>
        <v>0</v>
      </c>
      <c r="AS21" s="39">
        <f t="shared" si="4"/>
        <v>0</v>
      </c>
    </row>
    <row r="22" spans="1:45" ht="14.5" customHeight="1" x14ac:dyDescent="0.2">
      <c r="A22" s="10"/>
      <c r="B22" s="16" t="s">
        <v>24</v>
      </c>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f t="shared" ref="AK22:AS22" si="5">AK8/AK$16</f>
        <v>5.9976968843963917E-4</v>
      </c>
      <c r="AL22" s="39">
        <f t="shared" si="5"/>
        <v>3.8059548555200985E-4</v>
      </c>
      <c r="AM22" s="39">
        <f t="shared" si="5"/>
        <v>3.450679924789262E-4</v>
      </c>
      <c r="AN22" s="39">
        <f t="shared" si="5"/>
        <v>3.2640119369579409E-4</v>
      </c>
      <c r="AO22" s="39">
        <f t="shared" si="5"/>
        <v>3.2423601888051281E-4</v>
      </c>
      <c r="AP22" s="39">
        <f t="shared" si="5"/>
        <v>6.1673486331020584E-4</v>
      </c>
      <c r="AQ22" s="39">
        <f t="shared" si="5"/>
        <v>6.93000693000693E-4</v>
      </c>
      <c r="AR22" s="39">
        <f t="shared" si="5"/>
        <v>6.8971048199534854E-4</v>
      </c>
      <c r="AS22" s="39">
        <f t="shared" si="5"/>
        <v>6.5213247318732259E-4</v>
      </c>
    </row>
    <row r="23" spans="1:45" ht="14.5" customHeight="1" x14ac:dyDescent="0.2">
      <c r="B23" s="16" t="s">
        <v>25</v>
      </c>
      <c r="D23" s="39">
        <f t="shared" ref="D23:AJ23" si="6">D9/D$16</f>
        <v>0.6830357142857143</v>
      </c>
      <c r="E23" s="39">
        <f t="shared" si="6"/>
        <v>0.68410852713178294</v>
      </c>
      <c r="F23" s="39">
        <f t="shared" si="6"/>
        <v>0.68524590163934429</v>
      </c>
      <c r="G23" s="39">
        <f t="shared" si="6"/>
        <v>0.69705469845722301</v>
      </c>
      <c r="H23" s="39">
        <f t="shared" si="6"/>
        <v>0.6997767857142857</v>
      </c>
      <c r="I23" s="39">
        <f t="shared" si="6"/>
        <v>0.70808888888888888</v>
      </c>
      <c r="J23" s="39">
        <f t="shared" si="6"/>
        <v>0.73001607482098496</v>
      </c>
      <c r="K23" s="39">
        <f t="shared" si="6"/>
        <v>0.74521242866201653</v>
      </c>
      <c r="L23" s="39">
        <f t="shared" si="6"/>
        <v>0.73843080079917922</v>
      </c>
      <c r="M23" s="39">
        <f t="shared" si="6"/>
        <v>0.72818529262789533</v>
      </c>
      <c r="N23" s="39">
        <f t="shared" si="6"/>
        <v>0.71723893526539617</v>
      </c>
      <c r="O23" s="39">
        <f t="shared" si="6"/>
        <v>0.74282847157341081</v>
      </c>
      <c r="P23" s="39">
        <f t="shared" si="6"/>
        <v>0.74787284329945636</v>
      </c>
      <c r="Q23" s="39">
        <f t="shared" si="6"/>
        <v>0.74684626897583928</v>
      </c>
      <c r="R23" s="39">
        <f t="shared" si="6"/>
        <v>0.74659685863874348</v>
      </c>
      <c r="S23" s="39">
        <f t="shared" si="6"/>
        <v>0.74685209089359217</v>
      </c>
      <c r="T23" s="39">
        <f t="shared" si="6"/>
        <v>0.72965699466653622</v>
      </c>
      <c r="U23" s="39">
        <f t="shared" si="6"/>
        <v>0.7234823985955835</v>
      </c>
      <c r="V23" s="39">
        <f t="shared" si="6"/>
        <v>0.73190959545867018</v>
      </c>
      <c r="W23" s="39">
        <f t="shared" si="6"/>
        <v>0.74465602085075755</v>
      </c>
      <c r="X23" s="39">
        <f t="shared" si="6"/>
        <v>0.72488779096064859</v>
      </c>
      <c r="Y23" s="39">
        <f t="shared" si="6"/>
        <v>0.72135100632003657</v>
      </c>
      <c r="Z23" s="39">
        <f t="shared" si="6"/>
        <v>0.7215986093924931</v>
      </c>
      <c r="AA23" s="39">
        <f t="shared" si="6"/>
        <v>0.70387806743953385</v>
      </c>
      <c r="AB23" s="39">
        <f t="shared" si="6"/>
        <v>0.69781449970388132</v>
      </c>
      <c r="AC23" s="39">
        <f t="shared" si="6"/>
        <v>0.70467762679639878</v>
      </c>
      <c r="AD23" s="39">
        <f t="shared" si="6"/>
        <v>0.71192841310237254</v>
      </c>
      <c r="AE23" s="39">
        <f t="shared" si="6"/>
        <v>0.75264513434498115</v>
      </c>
      <c r="AF23" s="39">
        <f t="shared" si="6"/>
        <v>0.76417681137772453</v>
      </c>
      <c r="AG23" s="39">
        <f t="shared" si="6"/>
        <v>0.77156417453431991</v>
      </c>
      <c r="AH23" s="39">
        <f t="shared" si="6"/>
        <v>0.77444929737941515</v>
      </c>
      <c r="AI23" s="39">
        <f t="shared" si="6"/>
        <v>0.78217504077867195</v>
      </c>
      <c r="AJ23" s="39">
        <f t="shared" si="6"/>
        <v>0.78324110805097236</v>
      </c>
      <c r="AK23" s="39">
        <f t="shared" ref="AK23:AS23" si="7">AK9/AK$16</f>
        <v>0.78771351800908462</v>
      </c>
      <c r="AL23" s="39">
        <f t="shared" si="7"/>
        <v>0.78518312498170217</v>
      </c>
      <c r="AM23" s="39">
        <f t="shared" si="7"/>
        <v>0.78426208266138975</v>
      </c>
      <c r="AN23" s="39">
        <f t="shared" si="7"/>
        <v>0.77087968452325439</v>
      </c>
      <c r="AO23" s="39">
        <f t="shared" si="7"/>
        <v>0.76598265337298987</v>
      </c>
      <c r="AP23" s="39">
        <f t="shared" si="7"/>
        <v>0.76356520192136634</v>
      </c>
      <c r="AQ23" s="39">
        <f t="shared" si="7"/>
        <v>0.75860845460845461</v>
      </c>
      <c r="AR23" s="39">
        <f t="shared" si="7"/>
        <v>0.76809153367016869</v>
      </c>
      <c r="AS23" s="39">
        <f t="shared" si="7"/>
        <v>0.7682973322765444</v>
      </c>
    </row>
    <row r="24" spans="1:45" ht="14.5" customHeight="1" x14ac:dyDescent="0.2">
      <c r="A24" s="10" t="s">
        <v>11</v>
      </c>
      <c r="B24" s="16" t="s">
        <v>26</v>
      </c>
      <c r="D24" s="39">
        <f t="shared" ref="D24:AJ24" si="8">D10/D$16</f>
        <v>0</v>
      </c>
      <c r="E24" s="39">
        <f t="shared" si="8"/>
        <v>0</v>
      </c>
      <c r="F24" s="39">
        <f t="shared" si="8"/>
        <v>0</v>
      </c>
      <c r="G24" s="39">
        <f t="shared" si="8"/>
        <v>0</v>
      </c>
      <c r="H24" s="39">
        <f t="shared" si="8"/>
        <v>0</v>
      </c>
      <c r="I24" s="39">
        <f t="shared" si="8"/>
        <v>0</v>
      </c>
      <c r="J24" s="39">
        <f t="shared" si="8"/>
        <v>0</v>
      </c>
      <c r="K24" s="39">
        <f t="shared" si="8"/>
        <v>0</v>
      </c>
      <c r="L24" s="39">
        <f t="shared" si="8"/>
        <v>0</v>
      </c>
      <c r="M24" s="39">
        <f t="shared" si="8"/>
        <v>0</v>
      </c>
      <c r="N24" s="39">
        <f t="shared" si="8"/>
        <v>0</v>
      </c>
      <c r="O24" s="39">
        <f t="shared" si="8"/>
        <v>0</v>
      </c>
      <c r="P24" s="39">
        <f t="shared" si="8"/>
        <v>0</v>
      </c>
      <c r="Q24" s="39">
        <f t="shared" si="8"/>
        <v>0</v>
      </c>
      <c r="R24" s="39">
        <f t="shared" si="8"/>
        <v>0</v>
      </c>
      <c r="S24" s="39">
        <f t="shared" si="8"/>
        <v>0</v>
      </c>
      <c r="T24" s="39">
        <f t="shared" si="8"/>
        <v>0</v>
      </c>
      <c r="U24" s="39">
        <f t="shared" si="8"/>
        <v>0</v>
      </c>
      <c r="V24" s="39">
        <f t="shared" si="8"/>
        <v>0</v>
      </c>
      <c r="W24" s="39">
        <f t="shared" si="8"/>
        <v>0</v>
      </c>
      <c r="X24" s="39">
        <f t="shared" si="8"/>
        <v>0</v>
      </c>
      <c r="Y24" s="39">
        <f t="shared" si="8"/>
        <v>0</v>
      </c>
      <c r="Z24" s="39">
        <f t="shared" si="8"/>
        <v>0</v>
      </c>
      <c r="AA24" s="39">
        <f t="shared" si="8"/>
        <v>0</v>
      </c>
      <c r="AB24" s="39">
        <f t="shared" si="8"/>
        <v>0</v>
      </c>
      <c r="AC24" s="39">
        <f t="shared" si="8"/>
        <v>0</v>
      </c>
      <c r="AD24" s="39">
        <f t="shared" si="8"/>
        <v>0</v>
      </c>
      <c r="AE24" s="39">
        <f t="shared" si="8"/>
        <v>0</v>
      </c>
      <c r="AF24" s="39">
        <f t="shared" si="8"/>
        <v>0</v>
      </c>
      <c r="AG24" s="39">
        <f t="shared" si="8"/>
        <v>0</v>
      </c>
      <c r="AH24" s="39">
        <f t="shared" si="8"/>
        <v>0</v>
      </c>
      <c r="AI24" s="39">
        <f t="shared" si="8"/>
        <v>0</v>
      </c>
      <c r="AJ24" s="39">
        <f t="shared" si="8"/>
        <v>0</v>
      </c>
      <c r="AK24" s="39">
        <f t="shared" ref="AK24:AS24" si="9">AK10/AK$16</f>
        <v>0</v>
      </c>
      <c r="AL24" s="39">
        <f t="shared" si="9"/>
        <v>0</v>
      </c>
      <c r="AM24" s="39">
        <f t="shared" si="9"/>
        <v>0</v>
      </c>
      <c r="AN24" s="39">
        <f t="shared" si="9"/>
        <v>0</v>
      </c>
      <c r="AO24" s="39">
        <f t="shared" si="9"/>
        <v>0</v>
      </c>
      <c r="AP24" s="39">
        <f t="shared" si="9"/>
        <v>0</v>
      </c>
      <c r="AQ24" s="39">
        <f t="shared" si="9"/>
        <v>0</v>
      </c>
      <c r="AR24" s="39">
        <f t="shared" si="9"/>
        <v>0</v>
      </c>
      <c r="AS24" s="39">
        <f t="shared" si="9"/>
        <v>0</v>
      </c>
    </row>
    <row r="25" spans="1:45" ht="14.5" customHeight="1" x14ac:dyDescent="0.2">
      <c r="A25" s="10"/>
      <c r="B25" s="16" t="s">
        <v>27</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f t="shared" ref="AK25:AS25" si="10">AK11/AK$16</f>
        <v>0</v>
      </c>
      <c r="AL25" s="39">
        <f t="shared" si="10"/>
        <v>0</v>
      </c>
      <c r="AM25" s="39">
        <f t="shared" si="10"/>
        <v>0</v>
      </c>
      <c r="AN25" s="39">
        <f t="shared" si="10"/>
        <v>3.4971556467406506E-4</v>
      </c>
      <c r="AO25" s="39">
        <f t="shared" si="10"/>
        <v>3.0553009471432935E-4</v>
      </c>
      <c r="AP25" s="39">
        <f t="shared" si="10"/>
        <v>3.7952914665243437E-4</v>
      </c>
      <c r="AQ25" s="39">
        <f t="shared" si="10"/>
        <v>3.5758835758835757E-4</v>
      </c>
      <c r="AR25" s="39">
        <f t="shared" si="10"/>
        <v>3.181222765792499E-4</v>
      </c>
      <c r="AS25" s="39">
        <f t="shared" si="10"/>
        <v>3.4111544751336872E-4</v>
      </c>
    </row>
    <row r="26" spans="1:45" ht="14.5" customHeight="1" x14ac:dyDescent="0.2">
      <c r="A26" s="10"/>
      <c r="B26" s="16" t="s">
        <v>28</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1:45" ht="14.5" customHeight="1" x14ac:dyDescent="0.2">
      <c r="A27" s="10"/>
      <c r="B27" t="s">
        <v>52</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1:45" ht="14.5" customHeight="1" x14ac:dyDescent="0.2">
      <c r="A28" s="10"/>
      <c r="B28" s="16" t="s">
        <v>29</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f t="shared" ref="AK28:AS28" si="11">AK14/AK$16</f>
        <v>0.21228648199091549</v>
      </c>
      <c r="AL28" s="39">
        <f t="shared" si="11"/>
        <v>0.21481687501829788</v>
      </c>
      <c r="AM28" s="39">
        <f t="shared" si="11"/>
        <v>0.21573791733861028</v>
      </c>
      <c r="AN28" s="39">
        <f t="shared" si="11"/>
        <v>0.22912031547674555</v>
      </c>
      <c r="AO28" s="39">
        <f t="shared" si="11"/>
        <v>0.23401111131895469</v>
      </c>
      <c r="AP28" s="39">
        <f t="shared" si="11"/>
        <v>0.23642886793571727</v>
      </c>
      <c r="AQ28" s="39">
        <f t="shared" si="11"/>
        <v>0.24139154539154542</v>
      </c>
      <c r="AR28" s="39">
        <f t="shared" si="11"/>
        <v>0.23190846632983131</v>
      </c>
      <c r="AS28" s="39">
        <f t="shared" si="11"/>
        <v>0.23170266772345569</v>
      </c>
    </row>
    <row r="29" spans="1:45" ht="14.5" customHeight="1" x14ac:dyDescent="0.2">
      <c r="A29" s="10"/>
      <c r="B29" s="16" t="s">
        <v>25</v>
      </c>
      <c r="D29" s="39"/>
      <c r="E29" s="39"/>
      <c r="F29" s="39"/>
      <c r="G29" s="39"/>
      <c r="H29" s="39"/>
      <c r="I29" s="39">
        <f t="shared" ref="I29:AJ29" si="12">I15/I$16</f>
        <v>0.29191111111111107</v>
      </c>
      <c r="J29" s="39">
        <f t="shared" si="12"/>
        <v>0.26998392517901509</v>
      </c>
      <c r="K29" s="39">
        <f t="shared" si="12"/>
        <v>0.25478757133798352</v>
      </c>
      <c r="L29" s="39">
        <f t="shared" si="12"/>
        <v>0.26151520060478428</v>
      </c>
      <c r="M29" s="39">
        <f t="shared" si="12"/>
        <v>0.27181470737210478</v>
      </c>
      <c r="N29" s="39">
        <f t="shared" si="12"/>
        <v>0.28280044101433299</v>
      </c>
      <c r="O29" s="39">
        <f t="shared" si="12"/>
        <v>0.25717152842658914</v>
      </c>
      <c r="P29" s="39">
        <f t="shared" si="12"/>
        <v>0.25212715670054359</v>
      </c>
      <c r="Q29" s="39">
        <f t="shared" si="12"/>
        <v>0.25315373102416078</v>
      </c>
      <c r="R29" s="39">
        <f t="shared" si="12"/>
        <v>0.25342868088366749</v>
      </c>
      <c r="S29" s="39">
        <f t="shared" si="12"/>
        <v>0.25314790910640789</v>
      </c>
      <c r="T29" s="39">
        <f t="shared" si="12"/>
        <v>0.27031853990311694</v>
      </c>
      <c r="U29" s="39">
        <f t="shared" si="12"/>
        <v>0.2765176014044165</v>
      </c>
      <c r="V29" s="39">
        <f t="shared" si="12"/>
        <v>0.26809040454132993</v>
      </c>
      <c r="W29" s="39">
        <f t="shared" si="12"/>
        <v>0.25534397914924239</v>
      </c>
      <c r="X29" s="39">
        <f t="shared" si="12"/>
        <v>0.27511220903935146</v>
      </c>
      <c r="Y29" s="39">
        <f t="shared" si="12"/>
        <v>0.27869627574902678</v>
      </c>
      <c r="Z29" s="39">
        <f t="shared" si="12"/>
        <v>0.27840139060750696</v>
      </c>
      <c r="AA29" s="39">
        <f t="shared" si="12"/>
        <v>0.29613664450067678</v>
      </c>
      <c r="AB29" s="39">
        <f t="shared" si="12"/>
        <v>0.30218550029611868</v>
      </c>
      <c r="AC29" s="39">
        <f t="shared" si="12"/>
        <v>0.2953363529609126</v>
      </c>
      <c r="AD29" s="39">
        <f t="shared" si="12"/>
        <v>0.28807158689762746</v>
      </c>
      <c r="AE29" s="39">
        <f t="shared" si="12"/>
        <v>0.24735486565501877</v>
      </c>
      <c r="AF29" s="39">
        <f t="shared" si="12"/>
        <v>0.23582318862227533</v>
      </c>
      <c r="AG29" s="39">
        <f t="shared" si="12"/>
        <v>0.22843582546568</v>
      </c>
      <c r="AH29" s="39">
        <f t="shared" si="12"/>
        <v>0.22555070262058488</v>
      </c>
      <c r="AI29" s="39">
        <f t="shared" si="12"/>
        <v>0.21782495922132791</v>
      </c>
      <c r="AJ29" s="39">
        <f t="shared" si="12"/>
        <v>0.21675889194902762</v>
      </c>
      <c r="AK29" s="39">
        <f t="shared" ref="AK29:AS29" si="13">AK15/AK$16</f>
        <v>0.21228648199091549</v>
      </c>
      <c r="AL29" s="39">
        <f t="shared" si="13"/>
        <v>0.21481687501829788</v>
      </c>
      <c r="AM29" s="39">
        <f t="shared" si="13"/>
        <v>0.21573791733861028</v>
      </c>
      <c r="AN29" s="39">
        <f t="shared" si="13"/>
        <v>0.22912031547674555</v>
      </c>
      <c r="AO29" s="39">
        <f t="shared" si="13"/>
        <v>0.23401111131895469</v>
      </c>
      <c r="AP29" s="39">
        <f t="shared" si="13"/>
        <v>0.23642886793571727</v>
      </c>
      <c r="AQ29" s="39">
        <f t="shared" si="13"/>
        <v>0.24139154539154542</v>
      </c>
      <c r="AR29" s="39">
        <f t="shared" si="13"/>
        <v>0.23190846632983131</v>
      </c>
      <c r="AS29" s="39">
        <f t="shared" si="13"/>
        <v>0.23170266772345569</v>
      </c>
    </row>
    <row r="30" spans="1:45" ht="14.5" customHeight="1" x14ac:dyDescent="0.2">
      <c r="A30" s="9" t="s">
        <v>30</v>
      </c>
      <c r="B30" s="9"/>
      <c r="D30" s="39">
        <f>D16/D$16</f>
        <v>1</v>
      </c>
      <c r="E30" s="39">
        <f>E16/E$16</f>
        <v>1</v>
      </c>
      <c r="F30" s="39">
        <f>F16/F$16</f>
        <v>1</v>
      </c>
      <c r="G30" s="39">
        <f>G16/G$16</f>
        <v>1</v>
      </c>
      <c r="H30" s="39">
        <f>H16/H$16</f>
        <v>1</v>
      </c>
      <c r="I30" s="39">
        <f t="shared" ref="I30:AJ30" si="14">I16/I$16</f>
        <v>1</v>
      </c>
      <c r="J30" s="39">
        <f t="shared" si="14"/>
        <v>1</v>
      </c>
      <c r="K30" s="39">
        <f t="shared" si="14"/>
        <v>1</v>
      </c>
      <c r="L30" s="39">
        <f t="shared" si="14"/>
        <v>1</v>
      </c>
      <c r="M30" s="39">
        <f t="shared" si="14"/>
        <v>1</v>
      </c>
      <c r="N30" s="39">
        <f t="shared" si="14"/>
        <v>1</v>
      </c>
      <c r="O30" s="39">
        <f t="shared" si="14"/>
        <v>1</v>
      </c>
      <c r="P30" s="39">
        <f t="shared" si="14"/>
        <v>1</v>
      </c>
      <c r="Q30" s="39">
        <f t="shared" si="14"/>
        <v>1</v>
      </c>
      <c r="R30" s="39">
        <f t="shared" si="14"/>
        <v>1</v>
      </c>
      <c r="S30" s="39">
        <f t="shared" si="14"/>
        <v>1</v>
      </c>
      <c r="T30" s="39">
        <f t="shared" si="14"/>
        <v>1</v>
      </c>
      <c r="U30" s="39">
        <f t="shared" si="14"/>
        <v>1</v>
      </c>
      <c r="V30" s="39">
        <f t="shared" si="14"/>
        <v>1</v>
      </c>
      <c r="W30" s="39">
        <f t="shared" si="14"/>
        <v>1</v>
      </c>
      <c r="X30" s="39">
        <f t="shared" si="14"/>
        <v>1</v>
      </c>
      <c r="Y30" s="39">
        <f t="shared" si="14"/>
        <v>1</v>
      </c>
      <c r="Z30" s="39">
        <f t="shared" si="14"/>
        <v>1</v>
      </c>
      <c r="AA30" s="39">
        <f t="shared" si="14"/>
        <v>1</v>
      </c>
      <c r="AB30" s="39">
        <f t="shared" si="14"/>
        <v>1</v>
      </c>
      <c r="AC30" s="39">
        <f t="shared" si="14"/>
        <v>1</v>
      </c>
      <c r="AD30" s="39">
        <f t="shared" si="14"/>
        <v>1</v>
      </c>
      <c r="AE30" s="39">
        <f t="shared" si="14"/>
        <v>1</v>
      </c>
      <c r="AF30" s="39">
        <f t="shared" si="14"/>
        <v>1</v>
      </c>
      <c r="AG30" s="39">
        <f t="shared" si="14"/>
        <v>1</v>
      </c>
      <c r="AH30" s="39">
        <f t="shared" si="14"/>
        <v>1</v>
      </c>
      <c r="AI30" s="39">
        <f t="shared" si="14"/>
        <v>1</v>
      </c>
      <c r="AJ30" s="39">
        <f t="shared" si="14"/>
        <v>1</v>
      </c>
      <c r="AK30" s="39">
        <f t="shared" ref="AK30:AS30" si="15">AK16/AK$16</f>
        <v>1</v>
      </c>
      <c r="AL30" s="39">
        <f t="shared" si="15"/>
        <v>1</v>
      </c>
      <c r="AM30" s="39">
        <f t="shared" si="15"/>
        <v>1</v>
      </c>
      <c r="AN30" s="39">
        <f t="shared" si="15"/>
        <v>1</v>
      </c>
      <c r="AO30" s="39">
        <f t="shared" si="15"/>
        <v>1</v>
      </c>
      <c r="AP30" s="39">
        <f t="shared" si="15"/>
        <v>1</v>
      </c>
      <c r="AQ30" s="39">
        <f t="shared" si="15"/>
        <v>1</v>
      </c>
      <c r="AR30" s="39">
        <f t="shared" si="15"/>
        <v>1</v>
      </c>
      <c r="AS30" s="39">
        <f t="shared" si="15"/>
        <v>1</v>
      </c>
    </row>
    <row r="38" spans="1:47" ht="14.5" customHeight="1" x14ac:dyDescent="0.2">
      <c r="A38" t="s">
        <v>62</v>
      </c>
      <c r="I38" s="18">
        <v>1124.9706072788799</v>
      </c>
      <c r="J38" s="18">
        <v>1368.6088211281999</v>
      </c>
      <c r="K38" s="18">
        <v>1576.9561023235001</v>
      </c>
      <c r="L38" s="18">
        <v>1851.8489414933699</v>
      </c>
      <c r="M38" s="18">
        <v>2171.7083793289698</v>
      </c>
      <c r="N38" s="18">
        <v>2539.6444478742001</v>
      </c>
      <c r="O38" s="18">
        <v>2889.85315447413</v>
      </c>
      <c r="P38" s="18">
        <v>3384.7946502201798</v>
      </c>
      <c r="Q38" s="18">
        <v>3741.5648704729701</v>
      </c>
      <c r="R38" s="18">
        <v>3915.5390063064801</v>
      </c>
      <c r="S38" s="18">
        <v>4105.8817518508904</v>
      </c>
      <c r="T38" s="18">
        <v>4087.3496305133299</v>
      </c>
      <c r="U38" s="18">
        <v>4329.1542704681697</v>
      </c>
      <c r="V38" s="18">
        <v>4738.6598718882797</v>
      </c>
      <c r="W38" s="18">
        <v>5141.2594027489104</v>
      </c>
      <c r="X38" s="18">
        <v>6681.8362336992996</v>
      </c>
      <c r="Y38" s="18">
        <v>7636.6041455034901</v>
      </c>
      <c r="Z38" s="18">
        <v>8143.69875044337</v>
      </c>
      <c r="AA38" s="18">
        <v>8203.2589697264393</v>
      </c>
      <c r="AB38" s="18">
        <v>8358.3702627989205</v>
      </c>
      <c r="AC38" s="18">
        <v>8610.6654214759092</v>
      </c>
      <c r="AD38" s="18">
        <v>8696.61232174207</v>
      </c>
      <c r="AE38" s="18">
        <v>8966.3187004790798</v>
      </c>
      <c r="AF38" s="18">
        <v>9382.8089537833494</v>
      </c>
      <c r="AG38" s="18">
        <v>9974.6784664089191</v>
      </c>
      <c r="AH38" s="18">
        <v>10821.1132698526</v>
      </c>
      <c r="AI38" s="18">
        <v>11504.2854904417</v>
      </c>
      <c r="AJ38" s="18">
        <v>12251.418435417399</v>
      </c>
      <c r="AK38" s="18">
        <v>12929.9765117235</v>
      </c>
      <c r="AL38" s="18">
        <v>14205.2202752061</v>
      </c>
      <c r="AM38" s="18">
        <v>14651.6297792562</v>
      </c>
      <c r="AN38" s="18">
        <v>15722.9483740497</v>
      </c>
      <c r="AO38" s="18">
        <v>16685.732129900502</v>
      </c>
      <c r="AP38" s="18">
        <v>17573.928718822201</v>
      </c>
      <c r="AQ38" s="18">
        <v>18879.723755535899</v>
      </c>
      <c r="AR38" s="18">
        <v>19990.942085526502</v>
      </c>
      <c r="AS38" s="18">
        <v>20768.6141074515</v>
      </c>
      <c r="AT38" s="18">
        <v>21620.2641111015</v>
      </c>
      <c r="AU38" s="18">
        <v>22276.472765070601</v>
      </c>
    </row>
    <row r="39" spans="1:47" ht="14.5" customHeight="1" x14ac:dyDescent="0.2">
      <c r="A39" t="s">
        <v>63</v>
      </c>
      <c r="I39" s="42">
        <f t="shared" ref="I39:AS39" si="16">I16/I38</f>
        <v>1.0000261275458486</v>
      </c>
      <c r="J39" s="42">
        <f t="shared" si="16"/>
        <v>0.9999935546753288</v>
      </c>
      <c r="K39" s="42">
        <f t="shared" si="16"/>
        <v>1.0000278369679634</v>
      </c>
      <c r="L39" s="42">
        <f t="shared" si="16"/>
        <v>1.0000275716369118</v>
      </c>
      <c r="M39" s="42">
        <f t="shared" si="16"/>
        <v>0.99999614159569039</v>
      </c>
      <c r="N39" s="42">
        <f t="shared" si="16"/>
        <v>0.99998249838703313</v>
      </c>
      <c r="O39" s="42">
        <f t="shared" si="16"/>
        <v>1.0000162103481962</v>
      </c>
      <c r="P39" s="42">
        <f t="shared" si="16"/>
        <v>1.0000015805330524</v>
      </c>
      <c r="Q39" s="42">
        <f t="shared" si="16"/>
        <v>1.0000093889931743</v>
      </c>
      <c r="R39" s="42">
        <f t="shared" si="16"/>
        <v>0.99999003807485576</v>
      </c>
      <c r="S39" s="42">
        <f t="shared" si="16"/>
        <v>1.0000044443922675</v>
      </c>
      <c r="T39" s="42">
        <f t="shared" si="16"/>
        <v>1.0000123232635383</v>
      </c>
      <c r="U39" s="42">
        <f t="shared" si="16"/>
        <v>1.0000105631559821</v>
      </c>
      <c r="V39" s="42">
        <f t="shared" si="16"/>
        <v>1.0000084682405586</v>
      </c>
      <c r="W39" s="42">
        <f t="shared" si="16"/>
        <v>1.0000078963631105</v>
      </c>
      <c r="X39" s="42">
        <f t="shared" si="16"/>
        <v>0.86027250578357772</v>
      </c>
      <c r="Y39" s="42">
        <f t="shared" si="16"/>
        <v>0.83085359396767222</v>
      </c>
      <c r="Z39" s="42">
        <f t="shared" si="16"/>
        <v>0.83357700327881312</v>
      </c>
      <c r="AA39" s="42">
        <f t="shared" si="16"/>
        <v>0.82859751533928128</v>
      </c>
      <c r="AB39" s="42">
        <f t="shared" si="16"/>
        <v>0.8282595508854339</v>
      </c>
      <c r="AC39" s="42">
        <f t="shared" si="16"/>
        <v>0.8307371904335249</v>
      </c>
      <c r="AD39" s="42">
        <f t="shared" si="16"/>
        <v>0.84039620597184117</v>
      </c>
      <c r="AE39" s="42">
        <f t="shared" si="16"/>
        <v>0.96133098632100222</v>
      </c>
      <c r="AF39" s="42">
        <f t="shared" si="16"/>
        <v>0.99892260901472663</v>
      </c>
      <c r="AG39" s="42">
        <f t="shared" si="16"/>
        <v>0.98223717516252862</v>
      </c>
      <c r="AH39" s="42">
        <f t="shared" si="16"/>
        <v>0.97328248372946402</v>
      </c>
      <c r="AI39" s="42">
        <f t="shared" si="16"/>
        <v>0.97521049954135397</v>
      </c>
      <c r="AJ39" s="42">
        <f t="shared" si="16"/>
        <v>0.96912043797935055</v>
      </c>
      <c r="AK39" s="42">
        <f t="shared" si="16"/>
        <v>0.96711699272322749</v>
      </c>
      <c r="AL39" s="42">
        <f t="shared" si="16"/>
        <v>0.96181542667431597</v>
      </c>
      <c r="AM39" s="42">
        <f t="shared" si="16"/>
        <v>0.96918228305935794</v>
      </c>
      <c r="AN39" s="42">
        <f t="shared" si="16"/>
        <v>0.95479547746765037</v>
      </c>
      <c r="AO39" s="42">
        <f t="shared" si="16"/>
        <v>0.96116249950223998</v>
      </c>
      <c r="AP39" s="42">
        <f t="shared" si="16"/>
        <v>0.95954639795137131</v>
      </c>
      <c r="AQ39" s="42">
        <f t="shared" si="16"/>
        <v>0.95539003819963508</v>
      </c>
      <c r="AR39" s="42">
        <f t="shared" si="16"/>
        <v>0.9355987286632873</v>
      </c>
      <c r="AS39" s="42">
        <f t="shared" si="16"/>
        <v>0.95984257287768338</v>
      </c>
    </row>
    <row r="40" spans="1:47" ht="14.5" customHeight="1" x14ac:dyDescent="0.2">
      <c r="A40" t="s">
        <v>64</v>
      </c>
      <c r="I40" s="28">
        <f t="shared" ref="I40:AS40" si="17">I16-I38</f>
        <v>2.9392721120075294E-2</v>
      </c>
      <c r="J40" s="28">
        <f t="shared" si="17"/>
        <v>-8.8211281999974744E-3</v>
      </c>
      <c r="K40" s="28">
        <f t="shared" si="17"/>
        <v>4.3897676499909721E-2</v>
      </c>
      <c r="L40" s="28">
        <f t="shared" si="17"/>
        <v>5.1058506630170086E-2</v>
      </c>
      <c r="M40" s="28">
        <f t="shared" si="17"/>
        <v>-8.3793289700224705E-3</v>
      </c>
      <c r="N40" s="28">
        <f t="shared" si="17"/>
        <v>-4.4447874200159276E-2</v>
      </c>
      <c r="O40" s="28">
        <f t="shared" si="17"/>
        <v>4.6845525870139682E-2</v>
      </c>
      <c r="P40" s="28">
        <f t="shared" si="17"/>
        <v>5.3497798203352431E-3</v>
      </c>
      <c r="Q40" s="28">
        <f t="shared" si="17"/>
        <v>3.5129527029766905E-2</v>
      </c>
      <c r="R40" s="28">
        <f t="shared" si="17"/>
        <v>-3.900630648013248E-2</v>
      </c>
      <c r="S40" s="28">
        <f t="shared" si="17"/>
        <v>1.824814910924033E-2</v>
      </c>
      <c r="T40" s="28">
        <f t="shared" si="17"/>
        <v>5.0369486670206243E-2</v>
      </c>
      <c r="U40" s="28">
        <f t="shared" si="17"/>
        <v>4.5729531830147607E-2</v>
      </c>
      <c r="V40" s="28">
        <f t="shared" si="17"/>
        <v>4.0128111720150628E-2</v>
      </c>
      <c r="W40" s="28">
        <f t="shared" si="17"/>
        <v>4.0597251089820929E-2</v>
      </c>
      <c r="X40" s="28">
        <f t="shared" si="17"/>
        <v>-933.63623369929974</v>
      </c>
      <c r="Y40" s="28">
        <f t="shared" si="17"/>
        <v>-1291.7041455034905</v>
      </c>
      <c r="Z40" s="28">
        <f t="shared" si="17"/>
        <v>-1355.2987504433704</v>
      </c>
      <c r="AA40" s="28">
        <f t="shared" si="17"/>
        <v>-1406.0589697264395</v>
      </c>
      <c r="AB40" s="28">
        <f t="shared" si="17"/>
        <v>-1435.4702627989209</v>
      </c>
      <c r="AC40" s="28">
        <f t="shared" si="17"/>
        <v>-1457.4654214759094</v>
      </c>
      <c r="AD40" s="28">
        <f t="shared" si="17"/>
        <v>-1388.0123217420696</v>
      </c>
      <c r="AE40" s="28">
        <f t="shared" si="17"/>
        <v>-346.71870047907942</v>
      </c>
      <c r="AF40" s="28">
        <f t="shared" si="17"/>
        <v>-10.108953783348625</v>
      </c>
      <c r="AG40" s="28">
        <f t="shared" si="17"/>
        <v>-177.17846640891912</v>
      </c>
      <c r="AH40" s="28">
        <f t="shared" si="17"/>
        <v>-289.11326985259984</v>
      </c>
      <c r="AI40" s="28">
        <f t="shared" si="17"/>
        <v>-285.18549044169959</v>
      </c>
      <c r="AJ40" s="28">
        <f t="shared" si="17"/>
        <v>-378.31843541739909</v>
      </c>
      <c r="AK40" s="28">
        <f t="shared" si="17"/>
        <v>-425.17651172350088</v>
      </c>
      <c r="AL40" s="28">
        <f t="shared" si="17"/>
        <v>-542.420275206101</v>
      </c>
      <c r="AM40" s="28">
        <f t="shared" si="17"/>
        <v>-451.52977925619962</v>
      </c>
      <c r="AN40" s="28">
        <f t="shared" si="17"/>
        <v>-710.74837404969912</v>
      </c>
      <c r="AO40" s="28">
        <f t="shared" si="17"/>
        <v>-648.03212990050088</v>
      </c>
      <c r="AP40" s="28">
        <f t="shared" si="17"/>
        <v>-710.92871882220061</v>
      </c>
      <c r="AQ40" s="28">
        <f t="shared" si="17"/>
        <v>-842.22375553589882</v>
      </c>
      <c r="AR40" s="28">
        <f t="shared" si="17"/>
        <v>-1287.4420855265016</v>
      </c>
      <c r="AS40" s="28">
        <f t="shared" si="17"/>
        <v>-834.01410745150133</v>
      </c>
    </row>
    <row r="41" spans="1:47" ht="14.5" customHeight="1" x14ac:dyDescent="0.2">
      <c r="A41" t="s">
        <v>65</v>
      </c>
      <c r="I41" s="18">
        <v>796.61730727888096</v>
      </c>
      <c r="J41" s="18">
        <v>999.08412112820497</v>
      </c>
      <c r="K41" s="18">
        <v>1175.1606023234999</v>
      </c>
      <c r="L41" s="18">
        <v>1367.50904149337</v>
      </c>
      <c r="M41" s="18">
        <v>1581.3738793289699</v>
      </c>
      <c r="N41" s="18">
        <v>1821.4790478742</v>
      </c>
      <c r="O41" s="18">
        <v>2146.6614544741301</v>
      </c>
      <c r="P41" s="18">
        <v>2531.36395022019</v>
      </c>
      <c r="Q41" s="18">
        <v>2794.3715704729698</v>
      </c>
      <c r="R41" s="18">
        <v>2923.2551063064798</v>
      </c>
      <c r="S41" s="18">
        <v>3066.4562518508901</v>
      </c>
      <c r="T41" s="18">
        <v>2982.4331305133301</v>
      </c>
      <c r="U41" s="18">
        <v>3132.08157046817</v>
      </c>
      <c r="V41" s="18">
        <v>3468.29112188828</v>
      </c>
      <c r="W41" s="18">
        <v>3828.5056527489101</v>
      </c>
      <c r="X41" s="18">
        <v>5100.4486836993001</v>
      </c>
      <c r="Y41" s="18">
        <v>5868.3028455034901</v>
      </c>
      <c r="Z41" s="18">
        <v>6253.82080044337</v>
      </c>
      <c r="AA41" s="18">
        <v>6190.3790975052898</v>
      </c>
      <c r="AB41" s="18">
        <v>6266.3648209001103</v>
      </c>
      <c r="AC41" s="18">
        <v>6498.1150801625899</v>
      </c>
      <c r="AD41" s="18">
        <v>6591.2574624896697</v>
      </c>
      <c r="AE41" s="18">
        <v>6834.1915510963299</v>
      </c>
      <c r="AF41" s="18">
        <v>7172.4736680646101</v>
      </c>
      <c r="AG41" s="18">
        <v>7578.6947803212197</v>
      </c>
      <c r="AH41" s="18">
        <v>8170.9354469317996</v>
      </c>
      <c r="AI41" s="18">
        <v>8784.3534056229291</v>
      </c>
      <c r="AJ41" s="18">
        <v>9308.1946867054703</v>
      </c>
      <c r="AK41" s="18">
        <v>9841.9618390058495</v>
      </c>
      <c r="AL41" s="18">
        <v>10629.236860049101</v>
      </c>
      <c r="AM41" s="18">
        <v>11064.584059566099</v>
      </c>
      <c r="AN41" s="18">
        <v>11593.522061226</v>
      </c>
      <c r="AO41" s="18">
        <v>12191.8181227116</v>
      </c>
      <c r="AP41" s="18">
        <v>12808.0096597474</v>
      </c>
      <c r="AQ41" s="18">
        <v>13671.1311612917</v>
      </c>
      <c r="AR41" s="18">
        <v>14407.6125507632</v>
      </c>
      <c r="AS41" s="18">
        <v>14717.196891034801</v>
      </c>
      <c r="AT41" s="18">
        <v>15162.250887153001</v>
      </c>
      <c r="AU41" s="18">
        <v>15497.935696324699</v>
      </c>
    </row>
    <row r="42" spans="1:47" ht="14.5" customHeight="1" x14ac:dyDescent="0.2">
      <c r="A42" t="s">
        <v>66</v>
      </c>
      <c r="I42" s="42">
        <f t="shared" ref="I42:AS42" si="18">I9/I41</f>
        <v>0.99997827403607376</v>
      </c>
      <c r="J42" s="42">
        <f t="shared" si="18"/>
        <v>1.0000158934282501</v>
      </c>
      <c r="K42" s="42">
        <f t="shared" si="18"/>
        <v>1.0000335253551065</v>
      </c>
      <c r="L42" s="42">
        <f t="shared" si="18"/>
        <v>0.9999933883483797</v>
      </c>
      <c r="M42" s="42">
        <f t="shared" si="18"/>
        <v>1.000016517707401</v>
      </c>
      <c r="N42" s="42">
        <f t="shared" si="18"/>
        <v>1.0000115028091179</v>
      </c>
      <c r="O42" s="42">
        <f t="shared" si="18"/>
        <v>1.00001795603391</v>
      </c>
      <c r="P42" s="42">
        <f t="shared" si="18"/>
        <v>1.0000142412472166</v>
      </c>
      <c r="Q42" s="42">
        <f t="shared" si="18"/>
        <v>1.000010173853517</v>
      </c>
      <c r="R42" s="42">
        <f t="shared" si="18"/>
        <v>1.0000153574326864</v>
      </c>
      <c r="S42" s="42">
        <f t="shared" si="18"/>
        <v>1.0000142666796838</v>
      </c>
      <c r="T42" s="42">
        <f t="shared" si="18"/>
        <v>0.99998889144806269</v>
      </c>
      <c r="U42" s="42">
        <f t="shared" si="18"/>
        <v>1.000005884116175</v>
      </c>
      <c r="V42" s="42">
        <f t="shared" si="18"/>
        <v>1.0000025597942641</v>
      </c>
      <c r="W42" s="42">
        <f t="shared" si="18"/>
        <v>0.999998523510366</v>
      </c>
      <c r="X42" s="42">
        <f t="shared" si="18"/>
        <v>0.81694773507217511</v>
      </c>
      <c r="Y42" s="42">
        <f t="shared" si="18"/>
        <v>0.77993588955740234</v>
      </c>
      <c r="Z42" s="42">
        <f t="shared" si="18"/>
        <v>0.7832811582405298</v>
      </c>
      <c r="AA42" s="42">
        <f t="shared" si="18"/>
        <v>0.77287673737592311</v>
      </c>
      <c r="AB42" s="42">
        <f t="shared" si="18"/>
        <v>0.77092543094324373</v>
      </c>
      <c r="AC42" s="42">
        <f t="shared" si="18"/>
        <v>0.7757172561298924</v>
      </c>
      <c r="AD42" s="42">
        <f t="shared" si="18"/>
        <v>0.78940930916611951</v>
      </c>
      <c r="AE42" s="42">
        <f t="shared" si="18"/>
        <v>0.94927102225562965</v>
      </c>
      <c r="AF42" s="42">
        <f t="shared" si="18"/>
        <v>0.99859550992714496</v>
      </c>
      <c r="AG42" s="42">
        <f t="shared" si="18"/>
        <v>0.99745407608031389</v>
      </c>
      <c r="AH42" s="42">
        <f t="shared" si="18"/>
        <v>0.99823331771183921</v>
      </c>
      <c r="AI42" s="42">
        <f t="shared" si="18"/>
        <v>0.99896937142611608</v>
      </c>
      <c r="AJ42" s="42">
        <f t="shared" si="18"/>
        <v>0.99906591052313409</v>
      </c>
      <c r="AK42" s="42">
        <f t="shared" si="18"/>
        <v>1.0008370445983139</v>
      </c>
      <c r="AL42" s="42">
        <f t="shared" si="18"/>
        <v>1.0092728331533711</v>
      </c>
      <c r="AM42" s="42">
        <f t="shared" si="18"/>
        <v>1.0065086893502913</v>
      </c>
      <c r="AN42" s="42">
        <f t="shared" si="18"/>
        <v>0.99819536624715866</v>
      </c>
      <c r="AO42" s="42">
        <f t="shared" si="18"/>
        <v>1.0076101756402978</v>
      </c>
      <c r="AP42" s="42">
        <f t="shared" si="18"/>
        <v>1.0053084235614123</v>
      </c>
      <c r="AQ42" s="42">
        <f t="shared" si="18"/>
        <v>1.0008974267427875</v>
      </c>
      <c r="AR42" s="42">
        <f t="shared" si="18"/>
        <v>0.99711176639317689</v>
      </c>
      <c r="AS42" s="42">
        <f t="shared" si="18"/>
        <v>1.0406669227432697</v>
      </c>
    </row>
    <row r="43" spans="1:47" ht="14.5" customHeight="1" x14ac:dyDescent="0.2">
      <c r="A43" t="s">
        <v>67</v>
      </c>
      <c r="I43" s="43">
        <f t="shared" ref="I43:AS43" si="19">I9-I41</f>
        <v>-1.7307278880934973E-2</v>
      </c>
      <c r="J43" s="43">
        <f t="shared" si="19"/>
        <v>1.5878871795052873E-2</v>
      </c>
      <c r="K43" s="43">
        <f t="shared" si="19"/>
        <v>3.9397676500129819E-2</v>
      </c>
      <c r="L43" s="43">
        <f t="shared" si="19"/>
        <v>-9.0414933699776157E-3</v>
      </c>
      <c r="M43" s="43">
        <f t="shared" si="19"/>
        <v>2.6120671030184894E-2</v>
      </c>
      <c r="N43" s="43">
        <f t="shared" si="19"/>
        <v>2.0952125800022259E-2</v>
      </c>
      <c r="O43" s="43">
        <f t="shared" si="19"/>
        <v>3.8545525869722042E-2</v>
      </c>
      <c r="P43" s="43">
        <f t="shared" si="19"/>
        <v>3.6049779810127802E-2</v>
      </c>
      <c r="Q43" s="43">
        <f t="shared" si="19"/>
        <v>2.8429527030311874E-2</v>
      </c>
      <c r="R43" s="43">
        <f t="shared" si="19"/>
        <v>4.4893693520407396E-2</v>
      </c>
      <c r="S43" s="43">
        <f t="shared" si="19"/>
        <v>4.3748149109887891E-2</v>
      </c>
      <c r="T43" s="43">
        <f t="shared" si="19"/>
        <v>-3.3130513329979294E-2</v>
      </c>
      <c r="U43" s="43">
        <f t="shared" si="19"/>
        <v>1.8429531829951884E-2</v>
      </c>
      <c r="V43" s="43">
        <f t="shared" si="19"/>
        <v>8.8781117201506277E-3</v>
      </c>
      <c r="W43" s="43">
        <f t="shared" si="19"/>
        <v>-5.6527489100517414E-3</v>
      </c>
      <c r="X43" s="43">
        <f t="shared" si="19"/>
        <v>-933.64868369929991</v>
      </c>
      <c r="Y43" s="43">
        <f t="shared" si="19"/>
        <v>-1291.4028455034904</v>
      </c>
      <c r="Z43" s="43">
        <f t="shared" si="19"/>
        <v>-1355.32080044337</v>
      </c>
      <c r="AA43" s="43">
        <f t="shared" si="19"/>
        <v>-1405.9790975052902</v>
      </c>
      <c r="AB43" s="43">
        <f t="shared" si="19"/>
        <v>-1435.4648209001107</v>
      </c>
      <c r="AC43" s="43">
        <f t="shared" si="19"/>
        <v>-1457.4150801625901</v>
      </c>
      <c r="AD43" s="43">
        <f t="shared" si="19"/>
        <v>-1388.0574624896699</v>
      </c>
      <c r="AE43" s="43">
        <f t="shared" si="19"/>
        <v>-346.69155109632993</v>
      </c>
      <c r="AF43" s="43">
        <f t="shared" si="19"/>
        <v>-10.073668064610501</v>
      </c>
      <c r="AG43" s="43">
        <f t="shared" si="19"/>
        <v>-19.29478032122006</v>
      </c>
      <c r="AH43" s="43">
        <f t="shared" si="19"/>
        <v>-14.435446931799561</v>
      </c>
      <c r="AI43" s="43">
        <f t="shared" si="19"/>
        <v>-9.0534056229298585</v>
      </c>
      <c r="AJ43" s="43">
        <f t="shared" si="19"/>
        <v>-8.6946867054703034</v>
      </c>
      <c r="AK43" s="43">
        <f t="shared" si="19"/>
        <v>8.2381609941512579</v>
      </c>
      <c r="AL43" s="43">
        <f t="shared" si="19"/>
        <v>98.563139950898403</v>
      </c>
      <c r="AM43" s="43">
        <f t="shared" si="19"/>
        <v>72.015940433901051</v>
      </c>
      <c r="AN43" s="43">
        <f t="shared" si="19"/>
        <v>-20.922061225999641</v>
      </c>
      <c r="AO43" s="43">
        <f t="shared" si="19"/>
        <v>92.78187728840021</v>
      </c>
      <c r="AP43" s="43">
        <f t="shared" si="19"/>
        <v>67.990340252599708</v>
      </c>
      <c r="AQ43" s="43">
        <f t="shared" si="19"/>
        <v>12.268838708299882</v>
      </c>
      <c r="AR43" s="43">
        <f t="shared" si="19"/>
        <v>-41.612550763200488</v>
      </c>
      <c r="AS43" s="43">
        <f t="shared" si="19"/>
        <v>598.50310896520023</v>
      </c>
    </row>
    <row r="46" spans="1:47" ht="14.5" customHeight="1" x14ac:dyDescent="0.2">
      <c r="A46" t="s">
        <v>68</v>
      </c>
      <c r="I46" s="35">
        <v>1125</v>
      </c>
      <c r="J46" s="35">
        <v>1368.6</v>
      </c>
      <c r="K46" s="35">
        <v>1577</v>
      </c>
      <c r="L46" s="35">
        <v>1851.8</v>
      </c>
      <c r="M46" s="35">
        <v>2171.6999999999998</v>
      </c>
      <c r="N46" s="35">
        <v>2539.6</v>
      </c>
      <c r="O46" s="35">
        <v>2889.9</v>
      </c>
      <c r="P46" s="35">
        <v>3384.8</v>
      </c>
      <c r="Q46" s="35">
        <v>3741.6</v>
      </c>
      <c r="R46" s="35">
        <v>3915.5</v>
      </c>
      <c r="S46" s="35">
        <v>4105.8999999999996</v>
      </c>
      <c r="T46" s="35">
        <v>4087.3</v>
      </c>
      <c r="U46" s="35">
        <v>4329.2</v>
      </c>
      <c r="V46" s="35">
        <v>4738.7</v>
      </c>
      <c r="W46" s="35">
        <v>5141.3</v>
      </c>
      <c r="X46" s="35">
        <v>5748.2</v>
      </c>
      <c r="Y46" s="35">
        <v>6345.2</v>
      </c>
      <c r="Z46" s="35">
        <v>6788.4</v>
      </c>
      <c r="AA46" s="35">
        <v>6797.4</v>
      </c>
      <c r="AB46" s="35">
        <v>6923.4</v>
      </c>
      <c r="AC46" s="35">
        <v>7153.6</v>
      </c>
      <c r="AD46" s="35">
        <v>7309</v>
      </c>
      <c r="AE46" s="35">
        <v>8620</v>
      </c>
      <c r="AF46" s="35">
        <v>9373.1</v>
      </c>
      <c r="AG46" s="36">
        <v>9955.6</v>
      </c>
      <c r="AH46" s="36">
        <v>10806.7</v>
      </c>
      <c r="AI46" s="36">
        <v>11495.3</v>
      </c>
      <c r="AJ46" s="36">
        <v>12242.7</v>
      </c>
      <c r="AK46" s="36">
        <v>12938.2</v>
      </c>
      <c r="AL46" s="36">
        <v>14303.8</v>
      </c>
      <c r="AM46" s="36">
        <v>14723.6</v>
      </c>
      <c r="AN46" s="36">
        <v>15702</v>
      </c>
      <c r="AO46" s="36">
        <v>16778.599999999999</v>
      </c>
      <c r="AP46" s="36">
        <v>17642</v>
      </c>
      <c r="AQ46" s="36">
        <v>18892</v>
      </c>
      <c r="AR46" s="36">
        <v>20018.8</v>
      </c>
      <c r="AS46" s="36">
        <v>21335.200000000001</v>
      </c>
      <c r="AT46" s="37">
        <v>22448.2</v>
      </c>
    </row>
    <row r="47" spans="1:47" ht="14.5" customHeight="1" x14ac:dyDescent="0.2">
      <c r="A47" t="s">
        <v>69</v>
      </c>
      <c r="I47" s="42">
        <f t="shared" ref="I47:AS47" si="20">I16/I46</f>
        <v>1</v>
      </c>
      <c r="J47" s="42">
        <f t="shared" si="20"/>
        <v>1</v>
      </c>
      <c r="K47" s="42">
        <f t="shared" si="20"/>
        <v>1</v>
      </c>
      <c r="L47" s="42">
        <f t="shared" si="20"/>
        <v>1.0000540015120425</v>
      </c>
      <c r="M47" s="42">
        <f t="shared" si="20"/>
        <v>1</v>
      </c>
      <c r="N47" s="42">
        <f t="shared" si="20"/>
        <v>1</v>
      </c>
      <c r="O47" s="42">
        <f t="shared" si="20"/>
        <v>1</v>
      </c>
      <c r="P47" s="42">
        <f t="shared" si="20"/>
        <v>1</v>
      </c>
      <c r="Q47" s="42">
        <f t="shared" si="20"/>
        <v>1</v>
      </c>
      <c r="R47" s="42">
        <f t="shared" si="20"/>
        <v>1</v>
      </c>
      <c r="S47" s="42">
        <f t="shared" si="20"/>
        <v>1</v>
      </c>
      <c r="T47" s="42">
        <f t="shared" si="20"/>
        <v>1.0000244660289188</v>
      </c>
      <c r="U47" s="42">
        <f t="shared" si="20"/>
        <v>1</v>
      </c>
      <c r="V47" s="42">
        <f t="shared" si="20"/>
        <v>1</v>
      </c>
      <c r="W47" s="42">
        <f t="shared" si="20"/>
        <v>1</v>
      </c>
      <c r="X47" s="42">
        <f t="shared" si="20"/>
        <v>1</v>
      </c>
      <c r="Y47" s="42">
        <f t="shared" si="20"/>
        <v>0.999952720166425</v>
      </c>
      <c r="Z47" s="42">
        <f t="shared" si="20"/>
        <v>1</v>
      </c>
      <c r="AA47" s="42">
        <f t="shared" si="20"/>
        <v>0.99997057698531799</v>
      </c>
      <c r="AB47" s="42">
        <f t="shared" si="20"/>
        <v>0.99992778114799086</v>
      </c>
      <c r="AC47" s="42">
        <f t="shared" si="20"/>
        <v>0.99994408409751723</v>
      </c>
      <c r="AD47" s="42">
        <f t="shared" si="20"/>
        <v>0.99994527295115621</v>
      </c>
      <c r="AE47" s="42">
        <f t="shared" si="20"/>
        <v>0.99995359628770308</v>
      </c>
      <c r="AF47" s="42">
        <f t="shared" si="20"/>
        <v>0.99995732468446941</v>
      </c>
      <c r="AG47" s="42">
        <f t="shared" si="20"/>
        <v>0.98411949053798864</v>
      </c>
      <c r="AH47" s="42">
        <f t="shared" si="20"/>
        <v>0.97458058426716754</v>
      </c>
      <c r="AI47" s="42">
        <f t="shared" si="20"/>
        <v>0.97597278887893324</v>
      </c>
      <c r="AJ47" s="42">
        <f t="shared" si="20"/>
        <v>0.9698105809992893</v>
      </c>
      <c r="AK47" s="42">
        <f t="shared" si="20"/>
        <v>0.96650229552797129</v>
      </c>
      <c r="AL47" s="42">
        <f t="shared" si="20"/>
        <v>0.9551867335952684</v>
      </c>
      <c r="AM47" s="42">
        <f t="shared" si="20"/>
        <v>0.96444483686055038</v>
      </c>
      <c r="AN47" s="42">
        <f t="shared" si="20"/>
        <v>0.95606929053623746</v>
      </c>
      <c r="AO47" s="42">
        <f t="shared" si="20"/>
        <v>0.95584256135792034</v>
      </c>
      <c r="AP47" s="42">
        <f t="shared" si="20"/>
        <v>0.95584400861580321</v>
      </c>
      <c r="AQ47" s="42">
        <f t="shared" si="20"/>
        <v>0.95476921448232055</v>
      </c>
      <c r="AR47" s="42">
        <f t="shared" si="20"/>
        <v>0.93429676104461812</v>
      </c>
      <c r="AS47" s="42">
        <f t="shared" si="20"/>
        <v>0.93435261914582468</v>
      </c>
    </row>
    <row r="48" spans="1:47" ht="14.5" customHeight="1" x14ac:dyDescent="0.2">
      <c r="A48" t="s">
        <v>70</v>
      </c>
      <c r="I48" s="28">
        <f t="shared" ref="I48:AS48" si="21">I16-I46</f>
        <v>0</v>
      </c>
      <c r="J48" s="28">
        <f t="shared" si="21"/>
        <v>0</v>
      </c>
      <c r="K48" s="28">
        <f t="shared" si="21"/>
        <v>0</v>
      </c>
      <c r="L48" s="28">
        <f t="shared" si="21"/>
        <v>0.10000000000013642</v>
      </c>
      <c r="M48" s="28">
        <f t="shared" si="21"/>
        <v>0</v>
      </c>
      <c r="N48" s="28">
        <f t="shared" si="21"/>
        <v>0</v>
      </c>
      <c r="O48" s="28">
        <f t="shared" si="21"/>
        <v>0</v>
      </c>
      <c r="P48" s="28">
        <f t="shared" si="21"/>
        <v>0</v>
      </c>
      <c r="Q48" s="28">
        <f t="shared" si="21"/>
        <v>0</v>
      </c>
      <c r="R48" s="28">
        <f t="shared" si="21"/>
        <v>0</v>
      </c>
      <c r="S48" s="28">
        <f t="shared" si="21"/>
        <v>0</v>
      </c>
      <c r="T48" s="28">
        <f t="shared" si="21"/>
        <v>9.9999999999909051E-2</v>
      </c>
      <c r="U48" s="28">
        <f t="shared" si="21"/>
        <v>0</v>
      </c>
      <c r="V48" s="28">
        <f t="shared" si="21"/>
        <v>0</v>
      </c>
      <c r="W48" s="28">
        <f t="shared" si="21"/>
        <v>0</v>
      </c>
      <c r="X48" s="28">
        <f t="shared" si="21"/>
        <v>0</v>
      </c>
      <c r="Y48" s="28">
        <f t="shared" si="21"/>
        <v>-0.3000000000001819</v>
      </c>
      <c r="Z48" s="28">
        <f t="shared" si="21"/>
        <v>0</v>
      </c>
      <c r="AA48" s="28">
        <f t="shared" si="21"/>
        <v>-0.1999999999998181</v>
      </c>
      <c r="AB48" s="28">
        <f t="shared" si="21"/>
        <v>-0.5</v>
      </c>
      <c r="AC48" s="28">
        <f t="shared" si="21"/>
        <v>-0.4000000000005457</v>
      </c>
      <c r="AD48" s="28">
        <f t="shared" si="21"/>
        <v>-0.3999999999996362</v>
      </c>
      <c r="AE48" s="28">
        <f t="shared" si="21"/>
        <v>-0.3999999999996362</v>
      </c>
      <c r="AF48" s="28">
        <f t="shared" si="21"/>
        <v>-0.3999999999996362</v>
      </c>
      <c r="AG48" s="28">
        <f t="shared" si="21"/>
        <v>-158.10000000000036</v>
      </c>
      <c r="AH48" s="28">
        <f t="shared" si="21"/>
        <v>-274.70000000000073</v>
      </c>
      <c r="AI48" s="28">
        <f t="shared" si="21"/>
        <v>-276.19999999999891</v>
      </c>
      <c r="AJ48" s="28">
        <f t="shared" si="21"/>
        <v>-369.60000000000036</v>
      </c>
      <c r="AK48" s="28">
        <f t="shared" si="21"/>
        <v>-433.40000000000146</v>
      </c>
      <c r="AL48" s="28">
        <f t="shared" si="21"/>
        <v>-641</v>
      </c>
      <c r="AM48" s="28">
        <f t="shared" si="21"/>
        <v>-523.5</v>
      </c>
      <c r="AN48" s="28">
        <f t="shared" si="21"/>
        <v>-689.79999999999927</v>
      </c>
      <c r="AO48" s="28">
        <f t="shared" si="21"/>
        <v>-740.89999999999782</v>
      </c>
      <c r="AP48" s="28">
        <f t="shared" si="21"/>
        <v>-779</v>
      </c>
      <c r="AQ48" s="28">
        <f t="shared" si="21"/>
        <v>-854.5</v>
      </c>
      <c r="AR48" s="28">
        <f t="shared" si="21"/>
        <v>-1315.2999999999993</v>
      </c>
      <c r="AS48" s="28">
        <f t="shared" si="21"/>
        <v>-1400.6000000000022</v>
      </c>
    </row>
    <row r="49" spans="1:46" ht="14.5" customHeight="1" x14ac:dyDescent="0.2">
      <c r="A49" t="s">
        <v>71</v>
      </c>
      <c r="I49" s="18">
        <v>796.6</v>
      </c>
      <c r="J49" s="18">
        <v>999.1</v>
      </c>
      <c r="K49" s="18">
        <v>1175.2</v>
      </c>
      <c r="L49" s="18">
        <v>1367.5</v>
      </c>
      <c r="M49" s="18">
        <v>1581.4</v>
      </c>
      <c r="N49" s="18">
        <v>1821.5</v>
      </c>
      <c r="O49" s="18">
        <v>2146.6999999999998</v>
      </c>
      <c r="P49" s="18">
        <v>2531.4</v>
      </c>
      <c r="Q49" s="18">
        <v>2794.4</v>
      </c>
      <c r="R49" s="18">
        <v>2923.3</v>
      </c>
      <c r="S49" s="18">
        <v>3066.5</v>
      </c>
      <c r="T49" s="18">
        <v>2982.4</v>
      </c>
      <c r="U49" s="18">
        <v>3132.1</v>
      </c>
      <c r="V49" s="18">
        <v>3468.3</v>
      </c>
      <c r="W49" s="18">
        <v>3828.5</v>
      </c>
      <c r="X49" s="18">
        <v>4166.8</v>
      </c>
      <c r="Y49" s="18">
        <v>4576.8999999999996</v>
      </c>
      <c r="Z49" s="18">
        <v>4898.5</v>
      </c>
      <c r="AA49" s="18">
        <v>4784.5</v>
      </c>
      <c r="AB49" s="18">
        <v>4831.3999999999996</v>
      </c>
      <c r="AC49" s="18">
        <v>5041.1000000000004</v>
      </c>
      <c r="AD49" s="18">
        <v>5203.6000000000004</v>
      </c>
      <c r="AE49" s="18">
        <v>6487.9</v>
      </c>
      <c r="AF49" s="18">
        <v>7162.7</v>
      </c>
      <c r="AG49" s="18">
        <v>7559.6</v>
      </c>
      <c r="AH49" s="18">
        <v>8156.5</v>
      </c>
      <c r="AI49" s="18">
        <v>8775.2999999999993</v>
      </c>
      <c r="AJ49" s="18">
        <v>9299.5</v>
      </c>
      <c r="AK49" s="18">
        <v>9850.2000000000007</v>
      </c>
      <c r="AL49" s="18">
        <v>10727.8</v>
      </c>
      <c r="AM49" s="18">
        <v>11136.6</v>
      </c>
      <c r="AN49" s="18">
        <v>11572.6</v>
      </c>
      <c r="AO49" s="18">
        <v>12284.6</v>
      </c>
      <c r="AP49" s="18">
        <v>12876</v>
      </c>
      <c r="AQ49" s="18">
        <v>13683.4</v>
      </c>
      <c r="AR49" s="18">
        <v>14366</v>
      </c>
      <c r="AS49" s="18">
        <v>15315.7</v>
      </c>
      <c r="AT49" s="18">
        <v>16051.2</v>
      </c>
    </row>
    <row r="50" spans="1:46" ht="14.5" customHeight="1" x14ac:dyDescent="0.2">
      <c r="A50" t="s">
        <v>72</v>
      </c>
      <c r="I50" s="42">
        <f t="shared" ref="I50:AS50" si="22">I9/I49</f>
        <v>1</v>
      </c>
      <c r="J50" s="42">
        <f t="shared" si="22"/>
        <v>1</v>
      </c>
      <c r="K50" s="42">
        <f t="shared" si="22"/>
        <v>1</v>
      </c>
      <c r="L50" s="42">
        <f t="shared" si="22"/>
        <v>1</v>
      </c>
      <c r="M50" s="42">
        <f t="shared" si="22"/>
        <v>1</v>
      </c>
      <c r="N50" s="42">
        <f t="shared" si="22"/>
        <v>1</v>
      </c>
      <c r="O50" s="42">
        <f t="shared" si="22"/>
        <v>1</v>
      </c>
      <c r="P50" s="42">
        <f t="shared" si="22"/>
        <v>1</v>
      </c>
      <c r="Q50" s="42">
        <f t="shared" si="22"/>
        <v>1</v>
      </c>
      <c r="R50" s="42">
        <f t="shared" si="22"/>
        <v>1</v>
      </c>
      <c r="S50" s="42">
        <f t="shared" si="22"/>
        <v>1</v>
      </c>
      <c r="T50" s="42">
        <f t="shared" si="22"/>
        <v>1</v>
      </c>
      <c r="U50" s="42">
        <f t="shared" si="22"/>
        <v>1</v>
      </c>
      <c r="V50" s="42">
        <f t="shared" si="22"/>
        <v>1</v>
      </c>
      <c r="W50" s="42">
        <f t="shared" si="22"/>
        <v>1</v>
      </c>
      <c r="X50" s="42">
        <f t="shared" si="22"/>
        <v>1</v>
      </c>
      <c r="Y50" s="42">
        <f t="shared" si="22"/>
        <v>1</v>
      </c>
      <c r="Z50" s="42">
        <f t="shared" si="22"/>
        <v>1</v>
      </c>
      <c r="AA50" s="42">
        <f t="shared" si="22"/>
        <v>0.9999790991744173</v>
      </c>
      <c r="AB50" s="42">
        <f t="shared" si="22"/>
        <v>0.99989651032826921</v>
      </c>
      <c r="AC50" s="42">
        <f t="shared" si="22"/>
        <v>0.99992065223859861</v>
      </c>
      <c r="AD50" s="42">
        <f t="shared" si="22"/>
        <v>0.99992313014067169</v>
      </c>
      <c r="AE50" s="42">
        <f t="shared" si="22"/>
        <v>0.99993834676860005</v>
      </c>
      <c r="AF50" s="42">
        <f t="shared" si="22"/>
        <v>0.99995811635277199</v>
      </c>
      <c r="AG50" s="42">
        <f t="shared" si="22"/>
        <v>0.99997354357373391</v>
      </c>
      <c r="AH50" s="42">
        <f t="shared" si="22"/>
        <v>1</v>
      </c>
      <c r="AI50" s="42">
        <f t="shared" si="22"/>
        <v>1</v>
      </c>
      <c r="AJ50" s="42">
        <f t="shared" si="22"/>
        <v>1</v>
      </c>
      <c r="AK50" s="42">
        <f t="shared" si="22"/>
        <v>1</v>
      </c>
      <c r="AL50" s="42">
        <f t="shared" si="22"/>
        <v>1</v>
      </c>
      <c r="AM50" s="42">
        <f t="shared" si="22"/>
        <v>1</v>
      </c>
      <c r="AN50" s="42">
        <f t="shared" si="22"/>
        <v>1</v>
      </c>
      <c r="AO50" s="42">
        <f t="shared" si="22"/>
        <v>1</v>
      </c>
      <c r="AP50" s="42">
        <f t="shared" si="22"/>
        <v>1</v>
      </c>
      <c r="AQ50" s="42">
        <f t="shared" si="22"/>
        <v>1</v>
      </c>
      <c r="AR50" s="42">
        <f t="shared" si="22"/>
        <v>1</v>
      </c>
      <c r="AS50" s="42">
        <f t="shared" si="22"/>
        <v>1</v>
      </c>
      <c r="AT50" s="42" t="s">
        <v>14</v>
      </c>
    </row>
    <row r="51" spans="1:46" ht="14.5" customHeight="1" x14ac:dyDescent="0.2">
      <c r="A51" t="s">
        <v>73</v>
      </c>
      <c r="I51" s="30">
        <f t="shared" ref="I51:AS51" si="23">I9-I49</f>
        <v>0</v>
      </c>
      <c r="J51" s="30">
        <f t="shared" si="23"/>
        <v>0</v>
      </c>
      <c r="K51" s="30">
        <f t="shared" si="23"/>
        <v>0</v>
      </c>
      <c r="L51" s="30">
        <f t="shared" si="23"/>
        <v>0</v>
      </c>
      <c r="M51" s="30">
        <f t="shared" si="23"/>
        <v>0</v>
      </c>
      <c r="N51" s="30">
        <f t="shared" si="23"/>
        <v>0</v>
      </c>
      <c r="O51" s="30">
        <f t="shared" si="23"/>
        <v>0</v>
      </c>
      <c r="P51" s="30">
        <f t="shared" si="23"/>
        <v>0</v>
      </c>
      <c r="Q51" s="30">
        <f t="shared" si="23"/>
        <v>0</v>
      </c>
      <c r="R51" s="30">
        <f t="shared" si="23"/>
        <v>0</v>
      </c>
      <c r="S51" s="30">
        <f t="shared" si="23"/>
        <v>0</v>
      </c>
      <c r="T51" s="30">
        <f t="shared" si="23"/>
        <v>0</v>
      </c>
      <c r="U51" s="30">
        <f t="shared" si="23"/>
        <v>0</v>
      </c>
      <c r="V51" s="30">
        <f t="shared" si="23"/>
        <v>0</v>
      </c>
      <c r="W51" s="30">
        <f t="shared" si="23"/>
        <v>0</v>
      </c>
      <c r="X51" s="30">
        <f t="shared" si="23"/>
        <v>0</v>
      </c>
      <c r="Y51" s="30">
        <f t="shared" si="23"/>
        <v>0</v>
      </c>
      <c r="Z51" s="30">
        <f t="shared" si="23"/>
        <v>0</v>
      </c>
      <c r="AA51" s="28">
        <f t="shared" si="23"/>
        <v>-0.1000000000003638</v>
      </c>
      <c r="AB51" s="28">
        <f t="shared" si="23"/>
        <v>-0.5</v>
      </c>
      <c r="AC51" s="28">
        <f t="shared" si="23"/>
        <v>-0.4000000000005457</v>
      </c>
      <c r="AD51" s="28">
        <f t="shared" si="23"/>
        <v>-0.4000000000005457</v>
      </c>
      <c r="AE51" s="28">
        <f t="shared" si="23"/>
        <v>-0.3999999999996362</v>
      </c>
      <c r="AF51" s="28">
        <f t="shared" si="23"/>
        <v>-0.3000000000001819</v>
      </c>
      <c r="AG51" s="28">
        <f t="shared" si="23"/>
        <v>-0.2000000000007276</v>
      </c>
      <c r="AH51" s="30">
        <f t="shared" si="23"/>
        <v>0</v>
      </c>
      <c r="AI51" s="30">
        <f t="shared" si="23"/>
        <v>0</v>
      </c>
      <c r="AJ51" s="30">
        <f t="shared" si="23"/>
        <v>0</v>
      </c>
      <c r="AK51" s="30">
        <f t="shared" si="23"/>
        <v>0</v>
      </c>
      <c r="AL51" s="30">
        <f t="shared" si="23"/>
        <v>0</v>
      </c>
      <c r="AM51" s="30">
        <f t="shared" si="23"/>
        <v>0</v>
      </c>
      <c r="AN51" s="30">
        <f t="shared" si="23"/>
        <v>0</v>
      </c>
      <c r="AO51" s="30">
        <f t="shared" si="23"/>
        <v>0</v>
      </c>
      <c r="AP51" s="30">
        <f t="shared" si="23"/>
        <v>0</v>
      </c>
      <c r="AQ51" s="30">
        <f t="shared" si="23"/>
        <v>0</v>
      </c>
      <c r="AR51" s="30">
        <f t="shared" si="23"/>
        <v>0</v>
      </c>
      <c r="AS51" s="30">
        <f t="shared" si="23"/>
        <v>0</v>
      </c>
    </row>
    <row r="52" spans="1:46" ht="14.5" customHeight="1" x14ac:dyDescent="0.2">
      <c r="A52" t="s">
        <v>74</v>
      </c>
      <c r="I52" s="18">
        <v>328.4</v>
      </c>
      <c r="J52" s="18">
        <v>369.5</v>
      </c>
      <c r="K52" s="18">
        <v>401.8</v>
      </c>
      <c r="L52" s="18">
        <v>484.3</v>
      </c>
      <c r="M52" s="18">
        <v>590.29999999999995</v>
      </c>
      <c r="N52" s="18">
        <v>718.2</v>
      </c>
      <c r="O52" s="18">
        <v>743.2</v>
      </c>
      <c r="P52" s="18">
        <v>853.4</v>
      </c>
      <c r="Q52" s="18">
        <v>947.2</v>
      </c>
      <c r="R52" s="18">
        <v>992.3</v>
      </c>
      <c r="S52" s="18">
        <v>1039.4000000000001</v>
      </c>
      <c r="T52" s="18">
        <v>1104.9000000000001</v>
      </c>
      <c r="U52" s="18">
        <v>1197.0999999999999</v>
      </c>
      <c r="V52" s="18">
        <v>1270.4000000000001</v>
      </c>
      <c r="W52" s="18">
        <v>1312.8</v>
      </c>
      <c r="X52" s="18">
        <v>1581.4</v>
      </c>
      <c r="Y52" s="18">
        <v>1768.3</v>
      </c>
      <c r="Z52" s="18">
        <v>1889.9</v>
      </c>
      <c r="AA52" s="18">
        <v>2012.9</v>
      </c>
      <c r="AB52" s="18">
        <v>2092</v>
      </c>
      <c r="AC52" s="18">
        <v>2112.6</v>
      </c>
      <c r="AD52" s="18">
        <v>2105.4</v>
      </c>
      <c r="AE52" s="18">
        <v>2132.1</v>
      </c>
      <c r="AF52" s="18">
        <v>2210.3000000000002</v>
      </c>
      <c r="AG52" s="18">
        <v>2396</v>
      </c>
      <c r="AH52" s="18">
        <v>2650.2</v>
      </c>
      <c r="AI52" s="18">
        <v>2719.9</v>
      </c>
      <c r="AJ52" s="18">
        <v>2943.2</v>
      </c>
      <c r="AK52" s="18">
        <v>3088</v>
      </c>
      <c r="AL52" s="18">
        <v>3576</v>
      </c>
      <c r="AM52" s="18">
        <v>3587</v>
      </c>
      <c r="AN52" s="18">
        <v>4129.3999999999996</v>
      </c>
      <c r="AO52" s="18">
        <v>4493.8999999999996</v>
      </c>
      <c r="AP52" s="18">
        <v>4765.8999999999996</v>
      </c>
      <c r="AQ52" s="18">
        <v>5208.6000000000004</v>
      </c>
      <c r="AR52" s="18">
        <v>5652.8</v>
      </c>
      <c r="AS52" s="34">
        <v>6019.5</v>
      </c>
    </row>
    <row r="53" spans="1:46" ht="14.5" customHeight="1" x14ac:dyDescent="0.2">
      <c r="A53" t="s">
        <v>75</v>
      </c>
      <c r="I53" s="42">
        <f t="shared" ref="I53:AS53" si="24">I15/I52</f>
        <v>1</v>
      </c>
      <c r="J53" s="42">
        <f t="shared" si="24"/>
        <v>1</v>
      </c>
      <c r="K53" s="42">
        <f t="shared" si="24"/>
        <v>1</v>
      </c>
      <c r="L53" s="42">
        <f t="shared" si="24"/>
        <v>1</v>
      </c>
      <c r="M53" s="42">
        <f t="shared" si="24"/>
        <v>1</v>
      </c>
      <c r="N53" s="42">
        <f t="shared" si="24"/>
        <v>1</v>
      </c>
      <c r="O53" s="42">
        <f t="shared" si="24"/>
        <v>1</v>
      </c>
      <c r="P53" s="42">
        <f t="shared" si="24"/>
        <v>1</v>
      </c>
      <c r="Q53" s="42">
        <f t="shared" si="24"/>
        <v>1</v>
      </c>
      <c r="R53" s="42">
        <f t="shared" si="24"/>
        <v>1</v>
      </c>
      <c r="S53" s="42">
        <f t="shared" si="24"/>
        <v>1</v>
      </c>
      <c r="T53" s="42">
        <f t="shared" si="24"/>
        <v>1</v>
      </c>
      <c r="U53" s="42">
        <f t="shared" si="24"/>
        <v>1</v>
      </c>
      <c r="V53" s="42">
        <f t="shared" si="24"/>
        <v>1</v>
      </c>
      <c r="W53" s="42">
        <f t="shared" si="24"/>
        <v>1</v>
      </c>
      <c r="X53" s="42">
        <f t="shared" si="24"/>
        <v>1</v>
      </c>
      <c r="Y53" s="42">
        <f t="shared" si="24"/>
        <v>1</v>
      </c>
      <c r="Z53" s="42">
        <f t="shared" si="24"/>
        <v>1</v>
      </c>
      <c r="AA53" s="42">
        <f t="shared" si="24"/>
        <v>1</v>
      </c>
      <c r="AB53" s="42">
        <f t="shared" si="24"/>
        <v>1</v>
      </c>
      <c r="AC53" s="42">
        <f t="shared" si="24"/>
        <v>1</v>
      </c>
      <c r="AD53" s="42">
        <f t="shared" si="24"/>
        <v>1</v>
      </c>
      <c r="AE53" s="42">
        <f t="shared" si="24"/>
        <v>1</v>
      </c>
      <c r="AF53" s="42">
        <f t="shared" si="24"/>
        <v>1</v>
      </c>
      <c r="AG53" s="42">
        <f t="shared" si="24"/>
        <v>0.9340984974958263</v>
      </c>
      <c r="AH53" s="42">
        <f t="shared" si="24"/>
        <v>0.89634744547581324</v>
      </c>
      <c r="AI53" s="42">
        <f t="shared" si="24"/>
        <v>0.89848891503364103</v>
      </c>
      <c r="AJ53" s="42">
        <f t="shared" si="24"/>
        <v>0.87442239739059524</v>
      </c>
      <c r="AK53" s="42">
        <f t="shared" si="24"/>
        <v>0.85965025906735748</v>
      </c>
      <c r="AL53" s="42">
        <f t="shared" si="24"/>
        <v>0.82074944071588363</v>
      </c>
      <c r="AM53" s="42">
        <f t="shared" si="24"/>
        <v>0.8540563144689155</v>
      </c>
      <c r="AN53" s="42">
        <f t="shared" si="24"/>
        <v>0.83295394003971523</v>
      </c>
      <c r="AO53" s="42">
        <f t="shared" si="24"/>
        <v>0.83513206791428385</v>
      </c>
      <c r="AP53" s="42">
        <f t="shared" si="24"/>
        <v>0.83654713695209726</v>
      </c>
      <c r="AQ53" s="42">
        <f t="shared" si="24"/>
        <v>0.83594439964673806</v>
      </c>
      <c r="AR53" s="42">
        <f t="shared" si="24"/>
        <v>0.76731885083498441</v>
      </c>
      <c r="AS53" s="42">
        <f t="shared" si="24"/>
        <v>0.76732286734778632</v>
      </c>
    </row>
    <row r="54" spans="1:46" ht="14.5" customHeight="1" x14ac:dyDescent="0.2">
      <c r="A54" t="s">
        <v>76</v>
      </c>
    </row>
  </sheetData>
  <mergeCells count="8">
    <mergeCell ref="A19:A22"/>
    <mergeCell ref="A24:A29"/>
    <mergeCell ref="A30:B30"/>
    <mergeCell ref="A1:B3"/>
    <mergeCell ref="C1:AS2"/>
    <mergeCell ref="A5:A9"/>
    <mergeCell ref="A10:A15"/>
    <mergeCell ref="A16:B16"/>
  </mergeCells>
  <pageMargins left="0.7" right="0.7" top="0.75" bottom="0.75" header="0.51180555555555496" footer="0.51180555555555496"/>
  <pageSetup firstPageNumber="0"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workbookViewId="0">
      <pane ySplit="3" topLeftCell="A19" activePane="bottomLeft" state="frozen"/>
      <selection pane="bottomLeft" activeCell="A34" sqref="A34"/>
    </sheetView>
  </sheetViews>
  <sheetFormatPr baseColWidth="10" defaultColWidth="8.83203125" defaultRowHeight="15" x14ac:dyDescent="0.2"/>
  <cols>
    <col min="1" max="1" width="29.1640625" customWidth="1"/>
    <col min="2" max="2" width="41.33203125" customWidth="1"/>
    <col min="3" max="1025" width="10.83203125" customWidth="1"/>
  </cols>
  <sheetData>
    <row r="1" spans="1:41" ht="14.5" customHeight="1" x14ac:dyDescent="0.2">
      <c r="A1" s="5" t="s">
        <v>50</v>
      </c>
      <c r="B1" s="5"/>
      <c r="C1" s="6" t="s">
        <v>77</v>
      </c>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1" ht="14.5" customHeight="1" x14ac:dyDescent="0.2">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1:41" ht="14.5" customHeight="1" x14ac:dyDescent="0.2">
      <c r="A3" s="5"/>
      <c r="B3" s="5"/>
      <c r="C3" t="s">
        <v>2</v>
      </c>
      <c r="D3">
        <v>1975</v>
      </c>
      <c r="E3" s="30">
        <f t="shared" ref="E3:AN3" si="0">D3+1</f>
        <v>1976</v>
      </c>
      <c r="F3" s="30">
        <f t="shared" si="0"/>
        <v>1977</v>
      </c>
      <c r="G3" s="30">
        <f t="shared" si="0"/>
        <v>1978</v>
      </c>
      <c r="H3" s="30">
        <f t="shared" si="0"/>
        <v>1979</v>
      </c>
      <c r="I3" s="30">
        <f t="shared" si="0"/>
        <v>1980</v>
      </c>
      <c r="J3" s="30">
        <f t="shared" si="0"/>
        <v>1981</v>
      </c>
      <c r="K3" s="30">
        <f t="shared" si="0"/>
        <v>1982</v>
      </c>
      <c r="L3" s="30">
        <f t="shared" si="0"/>
        <v>1983</v>
      </c>
      <c r="M3" s="30">
        <f t="shared" si="0"/>
        <v>1984</v>
      </c>
      <c r="N3" s="30">
        <f t="shared" si="0"/>
        <v>1985</v>
      </c>
      <c r="O3" s="30">
        <f t="shared" si="0"/>
        <v>1986</v>
      </c>
      <c r="P3" s="30">
        <f t="shared" si="0"/>
        <v>1987</v>
      </c>
      <c r="Q3" s="30">
        <f t="shared" si="0"/>
        <v>1988</v>
      </c>
      <c r="R3" s="30">
        <f t="shared" si="0"/>
        <v>1989</v>
      </c>
      <c r="S3" s="30">
        <f t="shared" si="0"/>
        <v>1990</v>
      </c>
      <c r="T3" s="30">
        <f t="shared" si="0"/>
        <v>1991</v>
      </c>
      <c r="U3" s="30">
        <f t="shared" si="0"/>
        <v>1992</v>
      </c>
      <c r="V3" s="30">
        <f t="shared" si="0"/>
        <v>1993</v>
      </c>
      <c r="W3" s="30">
        <f t="shared" si="0"/>
        <v>1994</v>
      </c>
      <c r="X3" s="30">
        <f t="shared" si="0"/>
        <v>1995</v>
      </c>
      <c r="Y3" s="30">
        <f t="shared" si="0"/>
        <v>1996</v>
      </c>
      <c r="Z3" s="30">
        <f t="shared" si="0"/>
        <v>1997</v>
      </c>
      <c r="AA3" s="30">
        <f t="shared" si="0"/>
        <v>1998</v>
      </c>
      <c r="AB3" s="30">
        <f t="shared" si="0"/>
        <v>1999</v>
      </c>
      <c r="AC3" s="30">
        <f t="shared" si="0"/>
        <v>2000</v>
      </c>
      <c r="AD3" s="30">
        <f t="shared" si="0"/>
        <v>2001</v>
      </c>
      <c r="AE3" s="30">
        <f t="shared" si="0"/>
        <v>2002</v>
      </c>
      <c r="AF3" s="30">
        <f t="shared" si="0"/>
        <v>2003</v>
      </c>
      <c r="AG3" s="30">
        <f t="shared" si="0"/>
        <v>2004</v>
      </c>
      <c r="AH3" s="30">
        <f t="shared" si="0"/>
        <v>2005</v>
      </c>
      <c r="AI3" s="30">
        <f t="shared" si="0"/>
        <v>2006</v>
      </c>
      <c r="AJ3" s="30">
        <f t="shared" si="0"/>
        <v>2007</v>
      </c>
      <c r="AK3" s="30">
        <f t="shared" si="0"/>
        <v>2008</v>
      </c>
      <c r="AL3" s="30">
        <f t="shared" si="0"/>
        <v>2009</v>
      </c>
      <c r="AM3" s="30">
        <f t="shared" si="0"/>
        <v>2010</v>
      </c>
      <c r="AN3" s="30">
        <f t="shared" si="0"/>
        <v>2011</v>
      </c>
    </row>
    <row r="4" spans="1:41" ht="14.5" customHeight="1" x14ac:dyDescent="0.2">
      <c r="A4" s="14" t="s">
        <v>3</v>
      </c>
      <c r="B4" t="s">
        <v>4</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row>
    <row r="5" spans="1:41" ht="14.5" customHeight="1" x14ac:dyDescent="0.2">
      <c r="A5" s="10" t="s">
        <v>5</v>
      </c>
      <c r="B5" s="16" t="s">
        <v>51</v>
      </c>
      <c r="D5" t="s">
        <v>56</v>
      </c>
      <c r="E5" t="s">
        <v>56</v>
      </c>
      <c r="F5" t="s">
        <v>56</v>
      </c>
      <c r="G5" t="s">
        <v>56</v>
      </c>
      <c r="H5" t="s">
        <v>56</v>
      </c>
      <c r="I5" t="s">
        <v>56</v>
      </c>
      <c r="J5" t="s">
        <v>56</v>
      </c>
      <c r="K5" t="s">
        <v>56</v>
      </c>
      <c r="L5" t="s">
        <v>56</v>
      </c>
      <c r="M5" t="s">
        <v>56</v>
      </c>
      <c r="N5" t="s">
        <v>56</v>
      </c>
      <c r="O5" t="s">
        <v>56</v>
      </c>
      <c r="P5" t="s">
        <v>56</v>
      </c>
      <c r="Q5" t="s">
        <v>56</v>
      </c>
      <c r="R5" t="s">
        <v>56</v>
      </c>
      <c r="S5" t="s">
        <v>56</v>
      </c>
      <c r="T5" t="s">
        <v>56</v>
      </c>
      <c r="U5" t="s">
        <v>56</v>
      </c>
      <c r="V5" t="s">
        <v>56</v>
      </c>
      <c r="W5" t="s">
        <v>56</v>
      </c>
      <c r="X5" t="s">
        <v>56</v>
      </c>
      <c r="Y5" t="s">
        <v>56</v>
      </c>
      <c r="Z5" t="s">
        <v>56</v>
      </c>
      <c r="AA5" t="s">
        <v>56</v>
      </c>
      <c r="AB5" t="s">
        <v>56</v>
      </c>
      <c r="AC5" t="s">
        <v>56</v>
      </c>
      <c r="AD5" t="s">
        <v>56</v>
      </c>
      <c r="AE5" t="s">
        <v>56</v>
      </c>
      <c r="AF5">
        <v>49.2</v>
      </c>
      <c r="AG5">
        <v>54.3</v>
      </c>
      <c r="AH5">
        <v>66.8</v>
      </c>
      <c r="AI5">
        <v>70</v>
      </c>
      <c r="AJ5">
        <v>67.400000000000006</v>
      </c>
      <c r="AK5">
        <v>68.2</v>
      </c>
      <c r="AL5">
        <v>69.2</v>
      </c>
      <c r="AM5">
        <v>71.400000000000006</v>
      </c>
      <c r="AN5">
        <v>69.5</v>
      </c>
    </row>
    <row r="6" spans="1:41" ht="14.5" customHeight="1" x14ac:dyDescent="0.2">
      <c r="A6" s="10"/>
      <c r="B6" s="16" t="s">
        <v>22</v>
      </c>
      <c r="D6" t="s">
        <v>56</v>
      </c>
      <c r="E6" t="s">
        <v>56</v>
      </c>
      <c r="F6" t="s">
        <v>56</v>
      </c>
      <c r="G6" t="s">
        <v>56</v>
      </c>
      <c r="H6" t="s">
        <v>56</v>
      </c>
      <c r="I6" t="s">
        <v>56</v>
      </c>
      <c r="J6" t="s">
        <v>56</v>
      </c>
      <c r="K6" t="s">
        <v>56</v>
      </c>
      <c r="L6" t="s">
        <v>56</v>
      </c>
      <c r="M6" t="s">
        <v>56</v>
      </c>
      <c r="N6" t="s">
        <v>56</v>
      </c>
      <c r="O6" t="s">
        <v>56</v>
      </c>
      <c r="P6" t="s">
        <v>56</v>
      </c>
      <c r="Q6" t="s">
        <v>56</v>
      </c>
      <c r="R6" t="s">
        <v>56</v>
      </c>
      <c r="S6" t="s">
        <v>56</v>
      </c>
      <c r="T6" t="s">
        <v>56</v>
      </c>
      <c r="U6" t="s">
        <v>56</v>
      </c>
      <c r="V6" t="s">
        <v>56</v>
      </c>
      <c r="W6" t="s">
        <v>56</v>
      </c>
      <c r="X6" t="s">
        <v>56</v>
      </c>
      <c r="Y6" t="s">
        <v>56</v>
      </c>
      <c r="Z6" t="s">
        <v>56</v>
      </c>
      <c r="AA6" t="s">
        <v>56</v>
      </c>
      <c r="AB6" t="s">
        <v>56</v>
      </c>
      <c r="AC6" t="s">
        <v>56</v>
      </c>
      <c r="AD6" t="s">
        <v>56</v>
      </c>
      <c r="AE6" t="s">
        <v>56</v>
      </c>
      <c r="AF6">
        <v>2207.1</v>
      </c>
      <c r="AG6">
        <v>2183.6</v>
      </c>
      <c r="AH6">
        <v>2225.4</v>
      </c>
      <c r="AI6">
        <v>2385.5</v>
      </c>
      <c r="AJ6">
        <v>2632.7</v>
      </c>
      <c r="AK6">
        <v>2903.6</v>
      </c>
      <c r="AL6">
        <v>2929.7</v>
      </c>
      <c r="AM6">
        <v>2906.3</v>
      </c>
      <c r="AN6">
        <v>2974.1</v>
      </c>
    </row>
    <row r="7" spans="1:41" ht="14.5" customHeight="1" x14ac:dyDescent="0.2">
      <c r="A7" s="10"/>
      <c r="B7" s="16" t="s">
        <v>23</v>
      </c>
      <c r="D7" t="s">
        <v>56</v>
      </c>
      <c r="E7" t="s">
        <v>56</v>
      </c>
      <c r="F7" t="s">
        <v>56</v>
      </c>
      <c r="G7" t="s">
        <v>56</v>
      </c>
      <c r="H7" t="s">
        <v>56</v>
      </c>
      <c r="I7" t="s">
        <v>56</v>
      </c>
      <c r="J7" t="s">
        <v>56</v>
      </c>
      <c r="K7" t="s">
        <v>56</v>
      </c>
      <c r="L7" t="s">
        <v>56</v>
      </c>
      <c r="M7" t="s">
        <v>56</v>
      </c>
      <c r="N7" t="s">
        <v>56</v>
      </c>
      <c r="O7" t="s">
        <v>56</v>
      </c>
      <c r="P7" t="s">
        <v>56</v>
      </c>
      <c r="Q7" t="s">
        <v>56</v>
      </c>
      <c r="R7" t="s">
        <v>56</v>
      </c>
      <c r="S7" t="s">
        <v>56</v>
      </c>
      <c r="T7" t="s">
        <v>56</v>
      </c>
      <c r="U7" t="s">
        <v>56</v>
      </c>
      <c r="V7" t="s">
        <v>56</v>
      </c>
      <c r="W7" t="s">
        <v>56</v>
      </c>
      <c r="X7" t="s">
        <v>56</v>
      </c>
      <c r="Y7" t="s">
        <v>56</v>
      </c>
      <c r="Z7" t="s">
        <v>56</v>
      </c>
      <c r="AA7" t="s">
        <v>56</v>
      </c>
      <c r="AB7" t="s">
        <v>56</v>
      </c>
      <c r="AC7" t="s">
        <v>56</v>
      </c>
      <c r="AD7" t="s">
        <v>56</v>
      </c>
      <c r="AE7" t="s">
        <v>56</v>
      </c>
      <c r="AF7">
        <v>0</v>
      </c>
      <c r="AG7">
        <v>0</v>
      </c>
      <c r="AH7">
        <v>0</v>
      </c>
      <c r="AI7">
        <v>0</v>
      </c>
      <c r="AJ7">
        <v>0</v>
      </c>
      <c r="AK7">
        <v>0</v>
      </c>
      <c r="AL7">
        <v>0</v>
      </c>
      <c r="AM7">
        <v>0</v>
      </c>
      <c r="AN7">
        <v>0</v>
      </c>
    </row>
    <row r="8" spans="1:41" ht="14.5" customHeight="1" x14ac:dyDescent="0.2">
      <c r="A8" s="10"/>
      <c r="B8" s="16" t="s">
        <v>24</v>
      </c>
      <c r="D8" t="s">
        <v>56</v>
      </c>
      <c r="E8" t="s">
        <v>56</v>
      </c>
      <c r="F8" t="s">
        <v>56</v>
      </c>
      <c r="G8" t="s">
        <v>56</v>
      </c>
      <c r="H8" t="s">
        <v>56</v>
      </c>
      <c r="I8" t="s">
        <v>56</v>
      </c>
      <c r="J8" t="s">
        <v>56</v>
      </c>
      <c r="K8" t="s">
        <v>56</v>
      </c>
      <c r="L8" t="s">
        <v>56</v>
      </c>
      <c r="M8" t="s">
        <v>56</v>
      </c>
      <c r="N8" t="s">
        <v>56</v>
      </c>
      <c r="O8" t="s">
        <v>56</v>
      </c>
      <c r="P8" t="s">
        <v>56</v>
      </c>
      <c r="Q8" t="s">
        <v>56</v>
      </c>
      <c r="R8" t="s">
        <v>56</v>
      </c>
      <c r="S8" t="s">
        <v>56</v>
      </c>
      <c r="T8" t="s">
        <v>56</v>
      </c>
      <c r="U8" t="s">
        <v>56</v>
      </c>
      <c r="V8" t="s">
        <v>56</v>
      </c>
      <c r="W8" t="s">
        <v>56</v>
      </c>
      <c r="X8" t="s">
        <v>56</v>
      </c>
      <c r="Y8" t="s">
        <v>56</v>
      </c>
      <c r="Z8" t="s">
        <v>56</v>
      </c>
      <c r="AA8" t="s">
        <v>56</v>
      </c>
      <c r="AB8" t="s">
        <v>56</v>
      </c>
      <c r="AC8" t="s">
        <v>56</v>
      </c>
      <c r="AD8" t="s">
        <v>56</v>
      </c>
      <c r="AE8" t="s">
        <v>56</v>
      </c>
      <c r="AF8">
        <v>41.4</v>
      </c>
      <c r="AG8">
        <v>47.5</v>
      </c>
      <c r="AH8">
        <v>50.3</v>
      </c>
      <c r="AI8">
        <v>53.3</v>
      </c>
      <c r="AJ8">
        <v>56.2</v>
      </c>
      <c r="AK8">
        <v>49.5</v>
      </c>
      <c r="AL8">
        <v>57.1</v>
      </c>
      <c r="AM8">
        <v>63.4</v>
      </c>
      <c r="AN8">
        <v>71.099999999999994</v>
      </c>
    </row>
    <row r="9" spans="1:41" ht="14.5" customHeight="1" x14ac:dyDescent="0.2">
      <c r="A9" s="10"/>
      <c r="B9" s="16" t="s">
        <v>25</v>
      </c>
      <c r="D9">
        <v>32.299999999999997</v>
      </c>
      <c r="E9">
        <v>46.9</v>
      </c>
      <c r="F9">
        <v>55.6</v>
      </c>
      <c r="G9">
        <v>66</v>
      </c>
      <c r="H9">
        <v>86.8</v>
      </c>
      <c r="I9">
        <v>117.3</v>
      </c>
      <c r="J9">
        <v>180.2</v>
      </c>
      <c r="K9">
        <v>181.2</v>
      </c>
      <c r="L9">
        <v>205.5</v>
      </c>
      <c r="M9">
        <v>220.9</v>
      </c>
      <c r="N9">
        <v>272.3</v>
      </c>
      <c r="O9">
        <v>357.5</v>
      </c>
      <c r="P9">
        <v>431.5</v>
      </c>
      <c r="Q9">
        <v>529.9</v>
      </c>
      <c r="R9">
        <v>620.6</v>
      </c>
      <c r="S9">
        <v>731.7</v>
      </c>
      <c r="T9">
        <v>865.9</v>
      </c>
      <c r="U9">
        <v>968.1</v>
      </c>
      <c r="V9">
        <v>1111.7</v>
      </c>
      <c r="W9">
        <v>1260.5999999999999</v>
      </c>
      <c r="X9">
        <v>1209.7</v>
      </c>
      <c r="Y9">
        <v>1229.8</v>
      </c>
      <c r="Z9">
        <v>1500.2</v>
      </c>
      <c r="AA9">
        <v>1719</v>
      </c>
      <c r="AB9">
        <v>1831.2</v>
      </c>
      <c r="AC9">
        <v>1991.6</v>
      </c>
      <c r="AD9">
        <v>2068.1999999999998</v>
      </c>
      <c r="AE9">
        <v>2231.8000000000002</v>
      </c>
      <c r="AF9">
        <v>2297.8000000000002</v>
      </c>
      <c r="AG9">
        <v>2285.4</v>
      </c>
      <c r="AH9">
        <v>2342.5</v>
      </c>
      <c r="AI9">
        <v>2508.9</v>
      </c>
      <c r="AJ9">
        <v>2756.3</v>
      </c>
      <c r="AK9">
        <v>3021.3</v>
      </c>
      <c r="AL9">
        <v>3056</v>
      </c>
      <c r="AM9">
        <v>3041.1</v>
      </c>
      <c r="AN9">
        <v>3114.7</v>
      </c>
    </row>
    <row r="10" spans="1:41" ht="14.5" customHeight="1" x14ac:dyDescent="0.2">
      <c r="A10" s="10" t="s">
        <v>11</v>
      </c>
      <c r="B10" s="16" t="s">
        <v>26</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6">
        <v>0</v>
      </c>
      <c r="AN10" s="26">
        <v>0</v>
      </c>
    </row>
    <row r="11" spans="1:41" ht="14.5" customHeight="1" x14ac:dyDescent="0.2">
      <c r="A11" s="10"/>
      <c r="B11" s="16" t="s">
        <v>27</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19">
        <v>5.25</v>
      </c>
      <c r="AJ11" s="19">
        <v>4.9000000000000004</v>
      </c>
      <c r="AK11" s="19">
        <v>6.4</v>
      </c>
      <c r="AL11" s="19">
        <v>6.45</v>
      </c>
      <c r="AM11" s="19">
        <v>5.95</v>
      </c>
      <c r="AN11" s="19">
        <v>6.8</v>
      </c>
      <c r="AO11" s="19"/>
    </row>
    <row r="12" spans="1:41" ht="14.5" customHeight="1" x14ac:dyDescent="0.2">
      <c r="A12" s="10"/>
      <c r="B12" s="16" t="s">
        <v>28</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row>
    <row r="13" spans="1:41" ht="14.5" customHeight="1" x14ac:dyDescent="0.2">
      <c r="A13" s="10"/>
      <c r="B13" t="s">
        <v>52</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row>
    <row r="14" spans="1:41" ht="14.5" customHeight="1" x14ac:dyDescent="0.2">
      <c r="A14" s="10"/>
      <c r="B14" s="16" t="s">
        <v>29</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5" spans="1:41" ht="14.5" customHeight="1" x14ac:dyDescent="0.2">
      <c r="A15" s="10"/>
      <c r="B15" s="16" t="s">
        <v>25</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row>
    <row r="16" spans="1:41" ht="14.5" customHeight="1" x14ac:dyDescent="0.2">
      <c r="A16" s="9" t="s">
        <v>30</v>
      </c>
      <c r="B16" s="9"/>
      <c r="D16" s="27">
        <f t="shared" ref="D16:AN16" si="1">D9</f>
        <v>32.299999999999997</v>
      </c>
      <c r="E16" s="27">
        <f t="shared" si="1"/>
        <v>46.9</v>
      </c>
      <c r="F16" s="27">
        <f t="shared" si="1"/>
        <v>55.6</v>
      </c>
      <c r="G16" s="27">
        <f t="shared" si="1"/>
        <v>66</v>
      </c>
      <c r="H16" s="27">
        <f t="shared" si="1"/>
        <v>86.8</v>
      </c>
      <c r="I16" s="27">
        <f t="shared" si="1"/>
        <v>117.3</v>
      </c>
      <c r="J16" s="27">
        <f t="shared" si="1"/>
        <v>180.2</v>
      </c>
      <c r="K16" s="27">
        <f t="shared" si="1"/>
        <v>181.2</v>
      </c>
      <c r="L16" s="27">
        <f t="shared" si="1"/>
        <v>205.5</v>
      </c>
      <c r="M16" s="27">
        <f t="shared" si="1"/>
        <v>220.9</v>
      </c>
      <c r="N16" s="27">
        <f t="shared" si="1"/>
        <v>272.3</v>
      </c>
      <c r="O16" s="27">
        <f t="shared" si="1"/>
        <v>357.5</v>
      </c>
      <c r="P16" s="27">
        <f t="shared" si="1"/>
        <v>431.5</v>
      </c>
      <c r="Q16" s="27">
        <f t="shared" si="1"/>
        <v>529.9</v>
      </c>
      <c r="R16" s="27">
        <f t="shared" si="1"/>
        <v>620.6</v>
      </c>
      <c r="S16" s="27">
        <f t="shared" si="1"/>
        <v>731.7</v>
      </c>
      <c r="T16" s="27">
        <f t="shared" si="1"/>
        <v>865.9</v>
      </c>
      <c r="U16" s="27">
        <f t="shared" si="1"/>
        <v>968.1</v>
      </c>
      <c r="V16" s="27">
        <f t="shared" si="1"/>
        <v>1111.7</v>
      </c>
      <c r="W16" s="27">
        <f t="shared" si="1"/>
        <v>1260.5999999999999</v>
      </c>
      <c r="X16" s="27">
        <f t="shared" si="1"/>
        <v>1209.7</v>
      </c>
      <c r="Y16" s="27">
        <f t="shared" si="1"/>
        <v>1229.8</v>
      </c>
      <c r="Z16" s="27">
        <f t="shared" si="1"/>
        <v>1500.2</v>
      </c>
      <c r="AA16" s="27">
        <f t="shared" si="1"/>
        <v>1719</v>
      </c>
      <c r="AB16" s="27">
        <f t="shared" si="1"/>
        <v>1831.2</v>
      </c>
      <c r="AC16" s="27">
        <f t="shared" si="1"/>
        <v>1991.6</v>
      </c>
      <c r="AD16" s="27">
        <f t="shared" si="1"/>
        <v>2068.1999999999998</v>
      </c>
      <c r="AE16" s="27">
        <f t="shared" si="1"/>
        <v>2231.8000000000002</v>
      </c>
      <c r="AF16" s="27">
        <f t="shared" si="1"/>
        <v>2297.8000000000002</v>
      </c>
      <c r="AG16" s="27">
        <f t="shared" si="1"/>
        <v>2285.4</v>
      </c>
      <c r="AH16" s="27">
        <f t="shared" si="1"/>
        <v>2342.5</v>
      </c>
      <c r="AI16" s="27">
        <f t="shared" si="1"/>
        <v>2508.9</v>
      </c>
      <c r="AJ16" s="27">
        <f t="shared" si="1"/>
        <v>2756.3</v>
      </c>
      <c r="AK16" s="27">
        <f t="shared" si="1"/>
        <v>3021.3</v>
      </c>
      <c r="AL16" s="27">
        <f t="shared" si="1"/>
        <v>3056</v>
      </c>
      <c r="AM16" s="27">
        <f t="shared" si="1"/>
        <v>3041.1</v>
      </c>
      <c r="AN16" s="27">
        <f t="shared" si="1"/>
        <v>3114.7</v>
      </c>
    </row>
    <row r="17" spans="1:42" ht="14.5" customHeight="1" x14ac:dyDescent="0.2">
      <c r="A17" s="20"/>
      <c r="B17" s="44" t="s">
        <v>78</v>
      </c>
      <c r="D17" s="45">
        <f>'(6) CIHI - Home Care'!D14</f>
        <v>131</v>
      </c>
      <c r="E17" s="45">
        <f>'(6) CIHI - Home Care'!E14</f>
        <v>165</v>
      </c>
      <c r="F17" s="45">
        <f>'(6) CIHI - Home Care'!F14</f>
        <v>194</v>
      </c>
      <c r="G17" s="45">
        <f>'(6) CIHI - Home Care'!G14</f>
        <v>225</v>
      </c>
      <c r="H17" s="45">
        <f>'(6) CIHI - Home Care'!H14</f>
        <v>272</v>
      </c>
      <c r="I17" s="45">
        <f>'(6) CIHI - Home Care'!I14</f>
        <v>352</v>
      </c>
      <c r="J17" s="45">
        <f>'(6) CIHI - Home Care'!J14</f>
        <v>495</v>
      </c>
      <c r="K17" s="45">
        <f>'(6) CIHI - Home Care'!K14</f>
        <v>586</v>
      </c>
      <c r="L17" s="45">
        <f>'(6) CIHI - Home Care'!L14</f>
        <v>677</v>
      </c>
      <c r="M17" s="45">
        <f>'(6) CIHI - Home Care'!M14</f>
        <v>735</v>
      </c>
      <c r="N17" s="45">
        <f>'(6) CIHI - Home Care'!N14</f>
        <v>862</v>
      </c>
      <c r="O17" s="45">
        <f>'(6) CIHI - Home Care'!O14</f>
        <v>1009</v>
      </c>
      <c r="P17" s="45">
        <f>'(6) CIHI - Home Care'!P14</f>
        <v>1142</v>
      </c>
      <c r="Q17" s="45">
        <f>'(6) CIHI - Home Care'!Q14</f>
        <v>1364</v>
      </c>
      <c r="R17" s="45">
        <f>'(6) CIHI - Home Care'!R14</f>
        <v>1610</v>
      </c>
      <c r="S17" s="45">
        <f>'(6) CIHI - Home Care'!S14</f>
        <v>2080</v>
      </c>
      <c r="T17" s="45">
        <f>'(6) CIHI - Home Care'!T14</f>
        <v>2552</v>
      </c>
      <c r="U17" s="45">
        <f>'(6) CIHI - Home Care'!U14</f>
        <v>2664</v>
      </c>
      <c r="V17" s="45">
        <f>'(6) CIHI - Home Care'!V14</f>
        <v>2742</v>
      </c>
      <c r="W17" s="45">
        <f>'(6) CIHI - Home Care'!W14</f>
        <v>2937</v>
      </c>
      <c r="X17" s="45">
        <f>'(6) CIHI - Home Care'!X14</f>
        <v>3002</v>
      </c>
      <c r="Y17" s="45">
        <f>'(6) CIHI - Home Care'!Y14</f>
        <v>3018</v>
      </c>
      <c r="Z17" s="45">
        <f>'(6) CIHI - Home Care'!Z14</f>
        <v>3224</v>
      </c>
      <c r="AA17" s="45">
        <f>'(6) CIHI - Home Care'!AA14</f>
        <v>3546</v>
      </c>
      <c r="AB17" s="45">
        <f>'(6) CIHI - Home Care'!AB14</f>
        <v>3837</v>
      </c>
      <c r="AC17" s="45">
        <f>'(6) CIHI - Home Care'!AC14</f>
        <v>4106</v>
      </c>
      <c r="AD17" s="45">
        <f>'(6) CIHI - Home Care'!AD14</f>
        <v>4256</v>
      </c>
      <c r="AE17" s="45">
        <f>'(6) CIHI - Home Care'!AE14</f>
        <v>4385</v>
      </c>
      <c r="AF17" s="45">
        <f>'(6) CIHI - Home Care'!AF14</f>
        <v>4543</v>
      </c>
      <c r="AG17" s="45">
        <f>'(6) CIHI - Home Care'!AG14</f>
        <v>4819</v>
      </c>
      <c r="AH17" s="45">
        <f>'(6) CIHI - Home Care'!AH14</f>
        <v>4963</v>
      </c>
      <c r="AI17" s="45">
        <f>'(6) CIHI - Home Care'!AI14</f>
        <v>5298</v>
      </c>
      <c r="AJ17" s="45">
        <f>'(6) CIHI - Home Care'!AJ14</f>
        <v>5757</v>
      </c>
      <c r="AK17" s="45">
        <f>'(6) CIHI - Home Care'!AK14</f>
        <v>6364</v>
      </c>
      <c r="AL17" s="45">
        <f>'(6) CIHI - Home Care'!AL14</f>
        <v>6705</v>
      </c>
      <c r="AM17" s="45">
        <f>'(6) CIHI - Home Care'!AM14</f>
        <v>6865</v>
      </c>
      <c r="AN17" s="45">
        <f>'(6) CIHI - Home Care'!AN14</f>
        <v>6958</v>
      </c>
      <c r="AO17" s="45">
        <f>'(6) CIHI - Home Care'!AO14</f>
        <v>7131</v>
      </c>
      <c r="AP17" s="45">
        <f>'(6) CIHI - Home Care'!AP14</f>
        <v>7312</v>
      </c>
    </row>
    <row r="18" spans="1:42" ht="14.5" customHeight="1" x14ac:dyDescent="0.2">
      <c r="A18" s="20"/>
      <c r="B18" s="44" t="s">
        <v>79</v>
      </c>
      <c r="D18" s="45"/>
      <c r="E18" s="45"/>
      <c r="F18" s="45"/>
      <c r="G18" s="45"/>
      <c r="H18" s="45"/>
      <c r="I18" s="45"/>
      <c r="J18" s="45"/>
      <c r="K18" s="45"/>
      <c r="L18" s="45"/>
      <c r="M18" s="45"/>
      <c r="N18" s="45"/>
      <c r="O18" s="45"/>
      <c r="P18" s="45"/>
      <c r="Q18" s="45"/>
      <c r="R18" s="45"/>
      <c r="S18" s="45"/>
      <c r="T18" s="45"/>
      <c r="U18" s="45"/>
      <c r="V18" s="45"/>
      <c r="W18" s="45">
        <f>'(6) CIHI - Home Care'!X13/1000</f>
        <v>1556.2243000000001</v>
      </c>
      <c r="X18" s="45">
        <f>'(6) CIHI - Home Care'!Y13/1000</f>
        <v>1965.5903000000001</v>
      </c>
      <c r="Y18" s="45">
        <f>'(6) CIHI - Home Care'!Z13/1000</f>
        <v>2087.5547000000001</v>
      </c>
      <c r="Z18" s="45">
        <f>'(6) CIHI - Home Care'!AA13/1000</f>
        <v>2409.5472999999997</v>
      </c>
      <c r="AA18" s="45">
        <f>'(6) CIHI - Home Care'!AB13/1000</f>
        <v>2729.0794999999998</v>
      </c>
      <c r="AB18" s="45">
        <f>'(6) CIHI - Home Care'!AC13/1000</f>
        <v>2886.7802000000001</v>
      </c>
      <c r="AC18" s="45">
        <f>'(6) CIHI - Home Care'!AD13/1000</f>
        <v>2960.8202000000001</v>
      </c>
      <c r="AD18" s="45">
        <f>'(6) CIHI - Home Care'!AE13/1000</f>
        <v>3133.8553999999999</v>
      </c>
      <c r="AE18" s="45">
        <f>'(6) CIHI - Home Care'!AF13/1000</f>
        <v>3363.9245000000001</v>
      </c>
      <c r="AF18" s="45">
        <f>'(6) CIHI - Home Care'!AG13/1000</f>
        <v>3433.9773</v>
      </c>
      <c r="AG18" s="45" t="s">
        <v>14</v>
      </c>
      <c r="AH18" s="45"/>
      <c r="AI18" s="45"/>
      <c r="AJ18" s="45"/>
      <c r="AK18" s="45"/>
      <c r="AL18" s="45"/>
      <c r="AM18" s="45"/>
      <c r="AN18" s="45"/>
      <c r="AO18" s="45"/>
      <c r="AP18" s="45"/>
    </row>
    <row r="19" spans="1:42" ht="14.5" customHeight="1" x14ac:dyDescent="0.2">
      <c r="A19" s="20"/>
      <c r="B19" s="44" t="s">
        <v>63</v>
      </c>
      <c r="D19" s="46">
        <f t="shared" ref="D19:AN19" si="2">D16/D17</f>
        <v>0.24656488549618319</v>
      </c>
      <c r="E19" s="46">
        <f t="shared" si="2"/>
        <v>0.28424242424242424</v>
      </c>
      <c r="F19" s="46">
        <f t="shared" si="2"/>
        <v>0.28659793814432988</v>
      </c>
      <c r="G19" s="46">
        <f t="shared" si="2"/>
        <v>0.29333333333333333</v>
      </c>
      <c r="H19" s="46">
        <f t="shared" si="2"/>
        <v>0.31911764705882351</v>
      </c>
      <c r="I19" s="46">
        <f t="shared" si="2"/>
        <v>0.33323863636363638</v>
      </c>
      <c r="J19" s="46">
        <f t="shared" si="2"/>
        <v>0.364040404040404</v>
      </c>
      <c r="K19" s="46">
        <f t="shared" si="2"/>
        <v>0.30921501706484639</v>
      </c>
      <c r="L19" s="46">
        <f t="shared" si="2"/>
        <v>0.30354505169867063</v>
      </c>
      <c r="M19" s="46">
        <f t="shared" si="2"/>
        <v>0.30054421768707484</v>
      </c>
      <c r="N19" s="46">
        <f t="shared" si="2"/>
        <v>0.31589327146171697</v>
      </c>
      <c r="O19" s="46">
        <f t="shared" si="2"/>
        <v>0.35431119920713577</v>
      </c>
      <c r="P19" s="46">
        <f t="shared" si="2"/>
        <v>0.37784588441330996</v>
      </c>
      <c r="Q19" s="46">
        <f t="shared" si="2"/>
        <v>0.38848973607038123</v>
      </c>
      <c r="R19" s="46">
        <f t="shared" si="2"/>
        <v>0.38546583850931676</v>
      </c>
      <c r="S19" s="46">
        <f t="shared" si="2"/>
        <v>0.35177884615384619</v>
      </c>
      <c r="T19" s="46">
        <f t="shared" si="2"/>
        <v>0.33930250783699056</v>
      </c>
      <c r="U19" s="46">
        <f t="shared" si="2"/>
        <v>0.36340090090090094</v>
      </c>
      <c r="V19" s="46">
        <f t="shared" si="2"/>
        <v>0.40543398978847556</v>
      </c>
      <c r="W19" s="46">
        <f t="shared" si="2"/>
        <v>0.42921348314606739</v>
      </c>
      <c r="X19" s="46">
        <f t="shared" si="2"/>
        <v>0.40296469020652897</v>
      </c>
      <c r="Y19" s="46">
        <f t="shared" si="2"/>
        <v>0.40748840291583827</v>
      </c>
      <c r="Z19" s="46">
        <f t="shared" si="2"/>
        <v>0.4653225806451613</v>
      </c>
      <c r="AA19" s="46">
        <f t="shared" si="2"/>
        <v>0.48477157360406092</v>
      </c>
      <c r="AB19" s="46">
        <f t="shared" si="2"/>
        <v>0.4772478498827209</v>
      </c>
      <c r="AC19" s="46">
        <f t="shared" si="2"/>
        <v>0.48504627374573794</v>
      </c>
      <c r="AD19" s="46">
        <f t="shared" si="2"/>
        <v>0.48594924812030071</v>
      </c>
      <c r="AE19" s="46">
        <f t="shared" si="2"/>
        <v>0.50896237172177883</v>
      </c>
      <c r="AF19" s="46">
        <f t="shared" si="2"/>
        <v>0.50578912612810922</v>
      </c>
      <c r="AG19" s="46">
        <f t="shared" si="2"/>
        <v>0.47424776924673173</v>
      </c>
      <c r="AH19" s="46">
        <f t="shared" si="2"/>
        <v>0.47199274632278865</v>
      </c>
      <c r="AI19" s="46">
        <f t="shared" si="2"/>
        <v>0.47355605889014724</v>
      </c>
      <c r="AJ19" s="46">
        <f t="shared" si="2"/>
        <v>0.47877366684036826</v>
      </c>
      <c r="AK19" s="46">
        <f t="shared" si="2"/>
        <v>0.47474858579509743</v>
      </c>
      <c r="AL19" s="46">
        <f t="shared" si="2"/>
        <v>0.455779269202088</v>
      </c>
      <c r="AM19" s="46">
        <f t="shared" si="2"/>
        <v>0.44298616168973048</v>
      </c>
      <c r="AN19" s="46">
        <f t="shared" si="2"/>
        <v>0.44764300086231673</v>
      </c>
      <c r="AO19" s="45"/>
      <c r="AP19" s="45"/>
    </row>
    <row r="20" spans="1:42" ht="14.5" customHeight="1" x14ac:dyDescent="0.2">
      <c r="A20" s="16"/>
      <c r="B20" s="16"/>
      <c r="V20" t="s">
        <v>80</v>
      </c>
      <c r="W20" s="42">
        <f t="shared" ref="W20:AF20" si="3">W16/W18</f>
        <v>0.81003747338992194</v>
      </c>
      <c r="X20" s="42">
        <f t="shared" si="3"/>
        <v>0.61543852755073125</v>
      </c>
      <c r="Y20" s="42">
        <f t="shared" si="3"/>
        <v>0.58911031169626349</v>
      </c>
      <c r="Z20" s="42">
        <f t="shared" si="3"/>
        <v>0.62260657842242828</v>
      </c>
      <c r="AA20" s="42">
        <f t="shared" si="3"/>
        <v>0.62988271320054989</v>
      </c>
      <c r="AB20" s="42">
        <f t="shared" si="3"/>
        <v>0.63433994732262611</v>
      </c>
      <c r="AC20" s="42">
        <f t="shared" si="3"/>
        <v>0.67265144975706392</v>
      </c>
      <c r="AD20" s="42">
        <f t="shared" si="3"/>
        <v>0.65995387023919483</v>
      </c>
      <c r="AE20" s="42">
        <f t="shared" si="3"/>
        <v>0.66345127543736493</v>
      </c>
      <c r="AF20" s="42">
        <f t="shared" si="3"/>
        <v>0.66913663057702799</v>
      </c>
    </row>
    <row r="21" spans="1:42" ht="14.5" customHeight="1" x14ac:dyDescent="0.2">
      <c r="A21" s="14" t="s">
        <v>3</v>
      </c>
      <c r="B21" s="16" t="s">
        <v>18</v>
      </c>
      <c r="V21" t="s">
        <v>81</v>
      </c>
      <c r="W21" s="42">
        <f t="shared" ref="W21:AF21" si="4">W17/W18</f>
        <v>1.8872600819817553</v>
      </c>
      <c r="X21" s="42">
        <f t="shared" si="4"/>
        <v>1.5272765641954988</v>
      </c>
      <c r="Y21" s="42">
        <f t="shared" si="4"/>
        <v>1.4457106201815932</v>
      </c>
      <c r="Z21" s="42">
        <f t="shared" si="4"/>
        <v>1.3380106711331212</v>
      </c>
      <c r="AA21" s="42">
        <f t="shared" si="4"/>
        <v>1.2993392094294065</v>
      </c>
      <c r="AB21" s="42">
        <f t="shared" si="4"/>
        <v>1.3291625043015052</v>
      </c>
      <c r="AC21" s="42">
        <f t="shared" si="4"/>
        <v>1.386777893503969</v>
      </c>
      <c r="AD21" s="42">
        <f t="shared" si="4"/>
        <v>1.3580715944966701</v>
      </c>
      <c r="AE21" s="42">
        <f t="shared" si="4"/>
        <v>1.3035369848520679</v>
      </c>
      <c r="AF21" s="42">
        <f t="shared" si="4"/>
        <v>1.3229557458053085</v>
      </c>
    </row>
    <row r="22" spans="1:42" ht="14.5" customHeight="1" x14ac:dyDescent="0.2">
      <c r="A22" s="10" t="s">
        <v>20</v>
      </c>
      <c r="B22" s="16" t="s">
        <v>53</v>
      </c>
      <c r="AF22" s="39">
        <f t="shared" ref="AF22:AN22" si="5">AF5/AF9</f>
        <v>2.1411785185829924E-2</v>
      </c>
      <c r="AG22" s="39">
        <f t="shared" si="5"/>
        <v>2.3759516933578365E-2</v>
      </c>
      <c r="AH22" s="39">
        <f t="shared" si="5"/>
        <v>2.8516542155816435E-2</v>
      </c>
      <c r="AI22" s="39">
        <f t="shared" si="5"/>
        <v>2.7900673601976962E-2</v>
      </c>
      <c r="AJ22" s="39">
        <f t="shared" si="5"/>
        <v>2.4453071146101658E-2</v>
      </c>
      <c r="AK22" s="39">
        <f t="shared" si="5"/>
        <v>2.2573064574851885E-2</v>
      </c>
      <c r="AL22" s="39">
        <f t="shared" si="5"/>
        <v>2.2643979057591624E-2</v>
      </c>
      <c r="AM22" s="39">
        <f t="shared" si="5"/>
        <v>2.3478346650882907E-2</v>
      </c>
      <c r="AN22" s="39">
        <f t="shared" si="5"/>
        <v>2.2313545445789323E-2</v>
      </c>
    </row>
    <row r="23" spans="1:42" ht="14.5" customHeight="1" x14ac:dyDescent="0.2">
      <c r="A23" s="10"/>
      <c r="B23" s="16" t="s">
        <v>22</v>
      </c>
      <c r="AF23" s="39">
        <f t="shared" ref="AF23:AN23" si="6">AF6/AF9</f>
        <v>0.96052746104969955</v>
      </c>
      <c r="AG23" s="39">
        <f t="shared" si="6"/>
        <v>0.95545637525159699</v>
      </c>
      <c r="AH23" s="39">
        <f t="shared" si="6"/>
        <v>0.95001067235859127</v>
      </c>
      <c r="AI23" s="39">
        <f t="shared" si="6"/>
        <v>0.95081509825022914</v>
      </c>
      <c r="AJ23" s="39">
        <f t="shared" si="6"/>
        <v>0.95515727605848411</v>
      </c>
      <c r="AK23" s="39">
        <f t="shared" si="6"/>
        <v>0.9610432595240459</v>
      </c>
      <c r="AL23" s="39">
        <f t="shared" si="6"/>
        <v>0.95867146596858632</v>
      </c>
      <c r="AM23" s="39">
        <f t="shared" si="6"/>
        <v>0.95567393377396348</v>
      </c>
      <c r="AN23" s="39">
        <f t="shared" si="6"/>
        <v>0.95485921597585643</v>
      </c>
    </row>
    <row r="24" spans="1:42" ht="14.5" customHeight="1" x14ac:dyDescent="0.2">
      <c r="A24" s="10"/>
      <c r="B24" s="16" t="s">
        <v>23</v>
      </c>
      <c r="AF24" s="39">
        <f t="shared" ref="AF24:AN24" si="7">AF7/AF9</f>
        <v>0</v>
      </c>
      <c r="AG24" s="39">
        <f t="shared" si="7"/>
        <v>0</v>
      </c>
      <c r="AH24" s="39">
        <f t="shared" si="7"/>
        <v>0</v>
      </c>
      <c r="AI24" s="39">
        <f t="shared" si="7"/>
        <v>0</v>
      </c>
      <c r="AJ24" s="39">
        <f t="shared" si="7"/>
        <v>0</v>
      </c>
      <c r="AK24" s="39">
        <f t="shared" si="7"/>
        <v>0</v>
      </c>
      <c r="AL24" s="39">
        <f t="shared" si="7"/>
        <v>0</v>
      </c>
      <c r="AM24" s="39">
        <f t="shared" si="7"/>
        <v>0</v>
      </c>
      <c r="AN24" s="39">
        <f t="shared" si="7"/>
        <v>0</v>
      </c>
    </row>
    <row r="25" spans="1:42" ht="14.5" customHeight="1" x14ac:dyDescent="0.2">
      <c r="A25" s="10"/>
      <c r="B25" s="16" t="s">
        <v>24</v>
      </c>
      <c r="AF25" s="39">
        <f t="shared" ref="AF25:AN25" si="8">AF8/AF9</f>
        <v>1.8017233875881274E-2</v>
      </c>
      <c r="AG25" s="39">
        <f t="shared" si="8"/>
        <v>2.0784107814824537E-2</v>
      </c>
      <c r="AH25" s="39">
        <f t="shared" si="8"/>
        <v>2.1472785485592314E-2</v>
      </c>
      <c r="AI25" s="39">
        <f t="shared" si="8"/>
        <v>2.1244370042648172E-2</v>
      </c>
      <c r="AJ25" s="39">
        <f t="shared" si="8"/>
        <v>2.0389652795414142E-2</v>
      </c>
      <c r="AK25" s="39">
        <f t="shared" si="8"/>
        <v>1.6383675901102172E-2</v>
      </c>
      <c r="AL25" s="39">
        <f t="shared" si="8"/>
        <v>1.8684554973821991E-2</v>
      </c>
      <c r="AM25" s="39">
        <f t="shared" si="8"/>
        <v>2.0847719575153727E-2</v>
      </c>
      <c r="AN25" s="39">
        <f t="shared" si="8"/>
        <v>2.2827238578354257E-2</v>
      </c>
    </row>
    <row r="26" spans="1:42" ht="14.5" customHeight="1" x14ac:dyDescent="0.2">
      <c r="B26" s="16" t="s">
        <v>25</v>
      </c>
      <c r="D26" s="39">
        <f t="shared" ref="D26:AE26" si="9">D9/D16</f>
        <v>1</v>
      </c>
      <c r="E26" s="39">
        <f t="shared" si="9"/>
        <v>1</v>
      </c>
      <c r="F26" s="39">
        <f t="shared" si="9"/>
        <v>1</v>
      </c>
      <c r="G26" s="39">
        <f t="shared" si="9"/>
        <v>1</v>
      </c>
      <c r="H26" s="39">
        <f t="shared" si="9"/>
        <v>1</v>
      </c>
      <c r="I26" s="39">
        <f t="shared" si="9"/>
        <v>1</v>
      </c>
      <c r="J26" s="39">
        <f t="shared" si="9"/>
        <v>1</v>
      </c>
      <c r="K26" s="39">
        <f t="shared" si="9"/>
        <v>1</v>
      </c>
      <c r="L26" s="39">
        <f t="shared" si="9"/>
        <v>1</v>
      </c>
      <c r="M26" s="39">
        <f t="shared" si="9"/>
        <v>1</v>
      </c>
      <c r="N26" s="39">
        <f t="shared" si="9"/>
        <v>1</v>
      </c>
      <c r="O26" s="39">
        <f t="shared" si="9"/>
        <v>1</v>
      </c>
      <c r="P26" s="39">
        <f t="shared" si="9"/>
        <v>1</v>
      </c>
      <c r="Q26" s="39">
        <f t="shared" si="9"/>
        <v>1</v>
      </c>
      <c r="R26" s="39">
        <f t="shared" si="9"/>
        <v>1</v>
      </c>
      <c r="S26" s="39">
        <f t="shared" si="9"/>
        <v>1</v>
      </c>
      <c r="T26" s="39">
        <f t="shared" si="9"/>
        <v>1</v>
      </c>
      <c r="U26" s="39">
        <f t="shared" si="9"/>
        <v>1</v>
      </c>
      <c r="V26" s="39">
        <f t="shared" si="9"/>
        <v>1</v>
      </c>
      <c r="W26" s="39">
        <f t="shared" si="9"/>
        <v>1</v>
      </c>
      <c r="X26" s="39">
        <f t="shared" si="9"/>
        <v>1</v>
      </c>
      <c r="Y26" s="39">
        <f t="shared" si="9"/>
        <v>1</v>
      </c>
      <c r="Z26" s="39">
        <f t="shared" si="9"/>
        <v>1</v>
      </c>
      <c r="AA26" s="39">
        <f t="shared" si="9"/>
        <v>1</v>
      </c>
      <c r="AB26" s="39">
        <f t="shared" si="9"/>
        <v>1</v>
      </c>
      <c r="AC26" s="39">
        <f t="shared" si="9"/>
        <v>1</v>
      </c>
      <c r="AD26" s="39">
        <f t="shared" si="9"/>
        <v>1</v>
      </c>
      <c r="AE26" s="39">
        <f t="shared" si="9"/>
        <v>1</v>
      </c>
      <c r="AF26" s="39">
        <f t="shared" ref="AF26:AN26" si="10">AF22+AF23+AF24+AF25</f>
        <v>0.99995648011141069</v>
      </c>
      <c r="AG26" s="39">
        <f t="shared" si="10"/>
        <v>0.99999999999999989</v>
      </c>
      <c r="AH26" s="39">
        <f t="shared" si="10"/>
        <v>1</v>
      </c>
      <c r="AI26" s="39">
        <f t="shared" si="10"/>
        <v>0.99996014189485427</v>
      </c>
      <c r="AJ26" s="39">
        <f t="shared" si="10"/>
        <v>0.99999999999999989</v>
      </c>
      <c r="AK26" s="39">
        <f t="shared" si="10"/>
        <v>0.99999999999999989</v>
      </c>
      <c r="AL26" s="39">
        <f t="shared" si="10"/>
        <v>1</v>
      </c>
      <c r="AM26" s="39">
        <f t="shared" si="10"/>
        <v>1</v>
      </c>
      <c r="AN26" s="39">
        <f t="shared" si="10"/>
        <v>1</v>
      </c>
    </row>
    <row r="27" spans="1:42" ht="14.5" customHeight="1" x14ac:dyDescent="0.2">
      <c r="A27" s="10" t="s">
        <v>11</v>
      </c>
      <c r="B27" s="16" t="s">
        <v>26</v>
      </c>
      <c r="AF27" s="39"/>
      <c r="AG27" s="39"/>
      <c r="AH27" s="39"/>
      <c r="AI27" s="39"/>
      <c r="AJ27" s="39"/>
      <c r="AK27" s="39"/>
      <c r="AL27" s="39"/>
      <c r="AM27" s="39"/>
      <c r="AN27" s="39"/>
    </row>
    <row r="28" spans="1:42" ht="14.5" customHeight="1" x14ac:dyDescent="0.2">
      <c r="A28" s="10"/>
      <c r="B28" s="16" t="s">
        <v>27</v>
      </c>
      <c r="AF28" s="39"/>
      <c r="AG28" s="39"/>
      <c r="AH28" s="39"/>
      <c r="AI28" s="39"/>
      <c r="AJ28" s="39"/>
      <c r="AK28" s="39"/>
      <c r="AL28" s="39"/>
      <c r="AM28" s="39"/>
      <c r="AN28" s="39"/>
    </row>
    <row r="29" spans="1:42" ht="14.5" customHeight="1" x14ac:dyDescent="0.2">
      <c r="A29" s="10"/>
      <c r="B29" s="16" t="s">
        <v>54</v>
      </c>
      <c r="AF29" s="39"/>
      <c r="AG29" s="39"/>
      <c r="AH29" s="39"/>
      <c r="AI29" s="39"/>
      <c r="AJ29" s="39"/>
      <c r="AK29" s="39"/>
      <c r="AL29" s="39"/>
      <c r="AM29" s="39"/>
      <c r="AN29" s="39"/>
    </row>
    <row r="30" spans="1:42" ht="14.5" customHeight="1" x14ac:dyDescent="0.2">
      <c r="A30" s="10"/>
      <c r="B30" s="16" t="s">
        <v>28</v>
      </c>
      <c r="AF30" s="39"/>
      <c r="AG30" s="39"/>
      <c r="AH30" s="39"/>
      <c r="AI30" s="39"/>
      <c r="AJ30" s="39"/>
      <c r="AK30" s="39"/>
      <c r="AL30" s="39"/>
      <c r="AM30" s="39"/>
      <c r="AN30" s="39"/>
    </row>
    <row r="31" spans="1:42" ht="14.5" customHeight="1" x14ac:dyDescent="0.2">
      <c r="A31" s="10"/>
      <c r="B31" t="s">
        <v>52</v>
      </c>
      <c r="AF31" s="39"/>
      <c r="AG31" s="39"/>
      <c r="AH31" s="39"/>
      <c r="AI31" s="39"/>
      <c r="AJ31" s="39"/>
      <c r="AK31" s="39"/>
      <c r="AL31" s="39"/>
      <c r="AM31" s="39"/>
      <c r="AN31" s="39"/>
    </row>
    <row r="32" spans="1:42" ht="14.5" customHeight="1" x14ac:dyDescent="0.2">
      <c r="A32" s="10"/>
      <c r="B32" s="16" t="s">
        <v>29</v>
      </c>
      <c r="AF32" s="39"/>
      <c r="AG32" s="39"/>
      <c r="AH32" s="39"/>
      <c r="AI32" s="39"/>
      <c r="AJ32" s="39"/>
      <c r="AK32" s="39"/>
      <c r="AL32" s="39"/>
      <c r="AM32" s="39"/>
      <c r="AN32" s="39"/>
    </row>
    <row r="33" spans="1:40" ht="14.5" customHeight="1" x14ac:dyDescent="0.2">
      <c r="A33" s="10"/>
      <c r="B33" s="16" t="s">
        <v>25</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row>
    <row r="34" spans="1:40" ht="14.5" customHeight="1" x14ac:dyDescent="0.2">
      <c r="A34" s="9" t="s">
        <v>30</v>
      </c>
      <c r="B34" s="9"/>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row>
    <row r="52" spans="22:33" ht="14.5" customHeight="1" x14ac:dyDescent="0.2">
      <c r="X52" s="34">
        <v>1556224.3</v>
      </c>
      <c r="Y52" s="34">
        <v>1965590.3</v>
      </c>
      <c r="Z52" s="34">
        <v>2087554.7</v>
      </c>
      <c r="AA52" s="34">
        <v>2409547.2999999998</v>
      </c>
      <c r="AB52" s="34">
        <v>2729079.5</v>
      </c>
      <c r="AC52" s="34">
        <v>2886780.2</v>
      </c>
      <c r="AD52" s="34">
        <v>2960820.2</v>
      </c>
      <c r="AE52" s="34">
        <v>3133855.4</v>
      </c>
      <c r="AF52" s="34">
        <v>3363924.5</v>
      </c>
      <c r="AG52" s="34">
        <v>3433977.3</v>
      </c>
    </row>
    <row r="53" spans="22:33" ht="14.5" customHeight="1" x14ac:dyDescent="0.2">
      <c r="V53" t="s">
        <v>82</v>
      </c>
      <c r="X53" s="42">
        <f t="shared" ref="X53:AG53" si="11">X52/1000</f>
        <v>1556.2243000000001</v>
      </c>
      <c r="Y53" s="42">
        <f t="shared" si="11"/>
        <v>1965.5903000000001</v>
      </c>
      <c r="Z53" s="42">
        <f t="shared" si="11"/>
        <v>2087.5547000000001</v>
      </c>
      <c r="AA53" s="42">
        <f t="shared" si="11"/>
        <v>2409.5472999999997</v>
      </c>
      <c r="AB53" s="42">
        <f t="shared" si="11"/>
        <v>2729.0794999999998</v>
      </c>
      <c r="AC53" s="42">
        <f t="shared" si="11"/>
        <v>2886.7802000000001</v>
      </c>
      <c r="AD53" s="42">
        <f t="shared" si="11"/>
        <v>2960.8202000000001</v>
      </c>
      <c r="AE53" s="42">
        <f t="shared" si="11"/>
        <v>3133.8553999999999</v>
      </c>
      <c r="AF53" s="42">
        <f t="shared" si="11"/>
        <v>3363.9245000000001</v>
      </c>
      <c r="AG53" s="42">
        <f t="shared" si="11"/>
        <v>3433.9773</v>
      </c>
    </row>
    <row r="54" spans="22:33" ht="14.5" customHeight="1" x14ac:dyDescent="0.2">
      <c r="V54" t="s">
        <v>80</v>
      </c>
      <c r="X54" s="42">
        <f t="shared" ref="X54:AG54" si="12">X16/X53</f>
        <v>0.77733010594938012</v>
      </c>
      <c r="Y54" s="42">
        <f t="shared" si="12"/>
        <v>0.62566446324038127</v>
      </c>
      <c r="Z54" s="42">
        <f t="shared" si="12"/>
        <v>0.71863985168867672</v>
      </c>
      <c r="AA54" s="42">
        <f t="shared" si="12"/>
        <v>0.71341201726980008</v>
      </c>
      <c r="AB54" s="42">
        <f t="shared" si="12"/>
        <v>0.67099547667995751</v>
      </c>
      <c r="AC54" s="42">
        <f t="shared" si="12"/>
        <v>0.68990358185219636</v>
      </c>
      <c r="AD54" s="42">
        <f t="shared" si="12"/>
        <v>0.69852265936310476</v>
      </c>
      <c r="AE54" s="42">
        <f t="shared" si="12"/>
        <v>0.71215793811035455</v>
      </c>
      <c r="AF54" s="42">
        <f t="shared" si="12"/>
        <v>0.68307121637242452</v>
      </c>
      <c r="AG54" s="42">
        <f t="shared" si="12"/>
        <v>0.66552565737694303</v>
      </c>
    </row>
  </sheetData>
  <mergeCells count="8">
    <mergeCell ref="A22:A25"/>
    <mergeCell ref="A27:A33"/>
    <mergeCell ref="A34:B34"/>
    <mergeCell ref="A1:B3"/>
    <mergeCell ref="C1:AN2"/>
    <mergeCell ref="A5:A9"/>
    <mergeCell ref="A10:A15"/>
    <mergeCell ref="A16:B16"/>
  </mergeCells>
  <pageMargins left="0.7" right="0.7" top="0.75" bottom="0.75" header="0.51180555555555496" footer="0.51180555555555496"/>
  <pageSetup firstPageNumber="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1"/>
  <sheetViews>
    <sheetView topLeftCell="AG2" workbookViewId="0">
      <selection activeCell="AS21" sqref="AS21"/>
    </sheetView>
  </sheetViews>
  <sheetFormatPr baseColWidth="10" defaultColWidth="8.83203125" defaultRowHeight="15" x14ac:dyDescent="0.2"/>
  <cols>
    <col min="1" max="1" width="26.33203125" customWidth="1"/>
    <col min="2" max="2" width="41.6640625" customWidth="1"/>
    <col min="3" max="3" width="13.5" customWidth="1"/>
    <col min="4" max="13" width="14.5" customWidth="1"/>
    <col min="14" max="23" width="10.83203125" customWidth="1"/>
    <col min="24" max="33" width="14.5" customWidth="1"/>
    <col min="34" max="43" width="10.83203125" customWidth="1"/>
    <col min="44" max="53" width="14.5" customWidth="1"/>
    <col min="54" max="1025" width="10.83203125" customWidth="1"/>
  </cols>
  <sheetData>
    <row r="1" spans="1:62" ht="14.5" customHeight="1" x14ac:dyDescent="0.2">
      <c r="A1" s="5" t="s">
        <v>50</v>
      </c>
      <c r="B1" s="5"/>
    </row>
    <row r="2" spans="1:62" ht="38.5" customHeight="1" x14ac:dyDescent="0.2">
      <c r="A2" s="5"/>
      <c r="B2" s="5"/>
      <c r="C2" s="4" t="s">
        <v>33</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row>
    <row r="3" spans="1:62" ht="14.5" customHeight="1" x14ac:dyDescent="0.2">
      <c r="A3" s="5"/>
      <c r="B3" s="5"/>
      <c r="C3" s="32" t="s">
        <v>2</v>
      </c>
      <c r="D3" s="32">
        <v>1975</v>
      </c>
      <c r="E3" s="32">
        <f t="shared" ref="E3:W3" si="0">D3+1</f>
        <v>1976</v>
      </c>
      <c r="F3" s="32">
        <f t="shared" si="0"/>
        <v>1977</v>
      </c>
      <c r="G3" s="32">
        <f t="shared" si="0"/>
        <v>1978</v>
      </c>
      <c r="H3" s="32">
        <f t="shared" si="0"/>
        <v>1979</v>
      </c>
      <c r="I3" s="32">
        <f t="shared" si="0"/>
        <v>1980</v>
      </c>
      <c r="J3" s="32">
        <f t="shared" si="0"/>
        <v>1981</v>
      </c>
      <c r="K3" s="32">
        <f t="shared" si="0"/>
        <v>1982</v>
      </c>
      <c r="L3" s="32">
        <f t="shared" si="0"/>
        <v>1983</v>
      </c>
      <c r="M3" s="32">
        <f t="shared" si="0"/>
        <v>1984</v>
      </c>
      <c r="N3" s="32">
        <f t="shared" si="0"/>
        <v>1985</v>
      </c>
      <c r="O3" s="32">
        <f t="shared" si="0"/>
        <v>1986</v>
      </c>
      <c r="P3" s="32">
        <f t="shared" si="0"/>
        <v>1987</v>
      </c>
      <c r="Q3" s="32">
        <f t="shared" si="0"/>
        <v>1988</v>
      </c>
      <c r="R3" s="32">
        <f t="shared" si="0"/>
        <v>1989</v>
      </c>
      <c r="S3" s="32">
        <f t="shared" si="0"/>
        <v>1990</v>
      </c>
      <c r="T3" s="32">
        <f t="shared" si="0"/>
        <v>1991</v>
      </c>
      <c r="U3" s="32">
        <f t="shared" si="0"/>
        <v>1992</v>
      </c>
      <c r="V3" s="32">
        <f t="shared" si="0"/>
        <v>1993</v>
      </c>
      <c r="W3" s="32">
        <f t="shared" si="0"/>
        <v>1994</v>
      </c>
      <c r="X3">
        <v>1995</v>
      </c>
      <c r="Y3" s="30">
        <f t="shared" ref="Y3:AQ3" si="1">X3+1</f>
        <v>1996</v>
      </c>
      <c r="Z3" s="30">
        <f t="shared" si="1"/>
        <v>1997</v>
      </c>
      <c r="AA3" s="30">
        <f t="shared" si="1"/>
        <v>1998</v>
      </c>
      <c r="AB3" s="30">
        <f t="shared" si="1"/>
        <v>1999</v>
      </c>
      <c r="AC3" s="30">
        <f t="shared" si="1"/>
        <v>2000</v>
      </c>
      <c r="AD3" s="30">
        <f t="shared" si="1"/>
        <v>2001</v>
      </c>
      <c r="AE3" s="30">
        <f t="shared" si="1"/>
        <v>2002</v>
      </c>
      <c r="AF3" s="30">
        <f t="shared" si="1"/>
        <v>2003</v>
      </c>
      <c r="AG3" s="30">
        <f t="shared" si="1"/>
        <v>2004</v>
      </c>
      <c r="AH3" s="30">
        <f t="shared" si="1"/>
        <v>2005</v>
      </c>
      <c r="AI3" s="30">
        <f t="shared" si="1"/>
        <v>2006</v>
      </c>
      <c r="AJ3" s="30">
        <f t="shared" si="1"/>
        <v>2007</v>
      </c>
      <c r="AK3" s="30">
        <f t="shared" si="1"/>
        <v>2008</v>
      </c>
      <c r="AL3" s="30">
        <f t="shared" si="1"/>
        <v>2009</v>
      </c>
      <c r="AM3" s="30">
        <f t="shared" si="1"/>
        <v>2010</v>
      </c>
      <c r="AN3" s="30">
        <f t="shared" si="1"/>
        <v>2011</v>
      </c>
      <c r="AO3" s="30">
        <f t="shared" si="1"/>
        <v>2012</v>
      </c>
      <c r="AP3" s="30">
        <f t="shared" si="1"/>
        <v>2013</v>
      </c>
      <c r="AQ3" s="30">
        <f t="shared" si="1"/>
        <v>2014</v>
      </c>
    </row>
    <row r="4" spans="1:62" ht="14.5" customHeight="1" x14ac:dyDescent="0.2">
      <c r="A4" s="14" t="s">
        <v>3</v>
      </c>
      <c r="B4" t="s">
        <v>83</v>
      </c>
    </row>
    <row r="5" spans="1:62" ht="14.5" customHeight="1" x14ac:dyDescent="0.2">
      <c r="A5" s="10" t="s">
        <v>5</v>
      </c>
      <c r="B5" s="16" t="s">
        <v>51</v>
      </c>
      <c r="C5" s="44"/>
      <c r="D5" s="44"/>
      <c r="E5" s="44"/>
      <c r="F5" s="44"/>
      <c r="G5" s="44"/>
      <c r="H5" s="44"/>
      <c r="I5" s="44"/>
      <c r="J5" s="44"/>
      <c r="K5" s="44"/>
      <c r="L5" s="44"/>
      <c r="M5" s="44"/>
      <c r="N5" s="44"/>
      <c r="O5" s="44"/>
      <c r="P5" s="44"/>
      <c r="Q5" s="44"/>
      <c r="R5" s="44"/>
      <c r="S5" s="44"/>
      <c r="T5" s="44"/>
      <c r="U5" s="44"/>
      <c r="V5" s="44"/>
      <c r="W5" s="44"/>
      <c r="X5" s="47">
        <v>33936</v>
      </c>
      <c r="Y5" s="47">
        <v>32489</v>
      </c>
      <c r="Z5" s="47">
        <v>33783</v>
      </c>
      <c r="AA5" s="47">
        <v>33628</v>
      </c>
      <c r="AB5" s="47">
        <v>34901</v>
      </c>
      <c r="AC5" s="47">
        <v>37332</v>
      </c>
      <c r="AD5" s="47">
        <v>38842</v>
      </c>
      <c r="AE5" s="47">
        <v>42776</v>
      </c>
      <c r="AF5" s="47">
        <v>49120</v>
      </c>
      <c r="AG5" s="47">
        <v>49230</v>
      </c>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row>
    <row r="6" spans="1:62" ht="14.5" customHeight="1" x14ac:dyDescent="0.2">
      <c r="A6" s="10"/>
      <c r="B6" s="16" t="s">
        <v>22</v>
      </c>
      <c r="C6" s="44"/>
      <c r="D6" s="44"/>
      <c r="E6" s="44"/>
      <c r="F6" s="44"/>
      <c r="G6" s="44"/>
      <c r="H6" s="44"/>
      <c r="I6" s="44"/>
      <c r="J6" s="44"/>
      <c r="K6" s="44"/>
      <c r="L6" s="44"/>
      <c r="M6" s="44"/>
      <c r="N6" s="44"/>
      <c r="O6" s="44"/>
      <c r="P6" s="44"/>
      <c r="Q6" s="44"/>
      <c r="R6" s="44"/>
      <c r="S6" s="44"/>
      <c r="T6" s="44"/>
      <c r="U6" s="44"/>
      <c r="V6" s="44"/>
      <c r="W6" s="44"/>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row>
    <row r="7" spans="1:62" ht="14.5" customHeight="1" x14ac:dyDescent="0.2">
      <c r="A7" s="10"/>
      <c r="B7" s="49" t="s">
        <v>84</v>
      </c>
      <c r="C7" s="44"/>
      <c r="D7" s="44"/>
      <c r="E7" s="44"/>
      <c r="F7" s="44"/>
      <c r="G7" s="44"/>
      <c r="H7" s="44"/>
      <c r="I7" s="44"/>
      <c r="J7" s="44"/>
      <c r="K7" s="44"/>
      <c r="L7" s="44"/>
      <c r="M7" s="44"/>
      <c r="N7" s="44"/>
      <c r="O7" s="44"/>
      <c r="P7" s="44"/>
      <c r="Q7" s="44"/>
      <c r="R7" s="44"/>
      <c r="S7" s="44"/>
      <c r="T7" s="44"/>
      <c r="U7" s="44"/>
      <c r="V7" s="44"/>
      <c r="W7" s="44"/>
      <c r="X7" s="34">
        <v>262503.2</v>
      </c>
      <c r="Y7" s="34">
        <v>716897.8</v>
      </c>
      <c r="Z7" s="34">
        <v>740656.3</v>
      </c>
      <c r="AA7" s="34">
        <v>841880.6</v>
      </c>
      <c r="AB7" s="34">
        <v>915449.9</v>
      </c>
      <c r="AC7" s="34">
        <v>1031732.5</v>
      </c>
      <c r="AD7" s="34">
        <v>1042760.8</v>
      </c>
      <c r="AE7" s="34">
        <v>1070992.5</v>
      </c>
      <c r="AF7" s="34">
        <v>1141286.6000000001</v>
      </c>
      <c r="AG7" s="34">
        <v>1161186.1000000001</v>
      </c>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row>
    <row r="8" spans="1:62" ht="14.5" customHeight="1" x14ac:dyDescent="0.2">
      <c r="A8" s="10"/>
      <c r="B8" s="49" t="s">
        <v>85</v>
      </c>
      <c r="C8" s="44"/>
      <c r="D8" s="44"/>
      <c r="E8" s="44"/>
      <c r="F8" s="44"/>
      <c r="G8" s="44"/>
      <c r="H8" s="44"/>
      <c r="I8" s="44"/>
      <c r="J8" s="44"/>
      <c r="K8" s="44"/>
      <c r="L8" s="44"/>
      <c r="M8" s="44"/>
      <c r="N8" s="44"/>
      <c r="O8" s="44"/>
      <c r="P8" s="44"/>
      <c r="Q8" s="44"/>
      <c r="R8" s="44"/>
      <c r="S8" s="44"/>
      <c r="T8" s="44"/>
      <c r="U8" s="44"/>
      <c r="V8" s="44"/>
      <c r="W8" s="44"/>
      <c r="X8" s="34">
        <v>854501.7</v>
      </c>
      <c r="Y8" s="34">
        <v>1081811.5</v>
      </c>
      <c r="Z8" s="34">
        <v>1161245.6000000001</v>
      </c>
      <c r="AA8" s="34">
        <v>1192777</v>
      </c>
      <c r="AB8" s="34">
        <v>1418230.2</v>
      </c>
      <c r="AC8" s="34">
        <v>1157916.7</v>
      </c>
      <c r="AD8" s="34">
        <v>1158239.3999999999</v>
      </c>
      <c r="AE8" s="34">
        <v>1183188.7</v>
      </c>
      <c r="AF8" s="34">
        <v>1213547.2</v>
      </c>
      <c r="AG8" s="34">
        <v>1265338.8</v>
      </c>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row>
    <row r="9" spans="1:62" ht="14.5" customHeight="1" x14ac:dyDescent="0.2">
      <c r="A9" s="10"/>
      <c r="B9" s="49" t="s">
        <v>25</v>
      </c>
      <c r="C9" s="44"/>
      <c r="D9" s="44"/>
      <c r="E9" s="44"/>
      <c r="F9" s="44"/>
      <c r="G9" s="44"/>
      <c r="H9" s="44"/>
      <c r="I9" s="44"/>
      <c r="J9" s="44"/>
      <c r="K9" s="44"/>
      <c r="L9" s="44"/>
      <c r="M9" s="44"/>
      <c r="N9" s="44"/>
      <c r="O9" s="44"/>
      <c r="P9" s="44"/>
      <c r="Q9" s="44"/>
      <c r="R9" s="44"/>
      <c r="S9" s="44"/>
      <c r="T9" s="44"/>
      <c r="U9" s="44"/>
      <c r="V9" s="44"/>
      <c r="W9" s="44"/>
      <c r="X9" s="34">
        <v>1512471.7</v>
      </c>
      <c r="Y9" s="34">
        <v>1923024.8</v>
      </c>
      <c r="Z9" s="34">
        <v>2040406.9</v>
      </c>
      <c r="AA9" s="34">
        <v>2359920.7999999998</v>
      </c>
      <c r="AB9" s="34">
        <v>2673219.2000000002</v>
      </c>
      <c r="AC9" s="34">
        <v>2815200.4</v>
      </c>
      <c r="AD9" s="34">
        <v>2889228.2</v>
      </c>
      <c r="AE9" s="34">
        <v>3051521.6</v>
      </c>
      <c r="AF9" s="34">
        <v>3272416.4</v>
      </c>
      <c r="AG9" s="34">
        <v>3344107.5</v>
      </c>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row>
    <row r="10" spans="1:62" ht="14.5" customHeight="1" x14ac:dyDescent="0.2">
      <c r="A10" s="10"/>
      <c r="B10" s="16" t="s">
        <v>23</v>
      </c>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row>
    <row r="11" spans="1:62" ht="14.5" customHeight="1" x14ac:dyDescent="0.2">
      <c r="A11" s="10"/>
      <c r="B11" s="16" t="s">
        <v>24</v>
      </c>
      <c r="AH11" s="48"/>
      <c r="AI11" s="48"/>
      <c r="AJ11" s="48"/>
      <c r="AK11" s="48"/>
      <c r="AL11" s="48"/>
      <c r="AM11" s="48"/>
      <c r="AN11" s="48"/>
      <c r="AO11" s="48"/>
      <c r="AP11" s="48"/>
      <c r="AQ11" s="48"/>
      <c r="BB11" s="48"/>
      <c r="BC11" s="48"/>
      <c r="BD11" s="48"/>
      <c r="BE11" s="48"/>
      <c r="BF11" s="48"/>
      <c r="BG11" s="48"/>
      <c r="BH11" s="48"/>
      <c r="BI11" s="48"/>
      <c r="BJ11" s="48"/>
    </row>
    <row r="12" spans="1:62" ht="14.5" customHeight="1" x14ac:dyDescent="0.2">
      <c r="A12" s="10"/>
      <c r="B12" s="16" t="s">
        <v>54</v>
      </c>
      <c r="C12" s="44"/>
      <c r="D12" s="44"/>
      <c r="E12" s="44"/>
      <c r="F12" s="44"/>
      <c r="G12" s="44"/>
      <c r="H12" s="44"/>
      <c r="I12" s="44"/>
      <c r="J12" s="44"/>
      <c r="K12" s="44"/>
      <c r="L12" s="44"/>
      <c r="M12" s="44"/>
      <c r="N12" s="44"/>
      <c r="O12" s="44"/>
      <c r="P12" s="44"/>
      <c r="Q12" s="44"/>
      <c r="R12" s="44"/>
      <c r="S12" s="44"/>
      <c r="T12" s="44"/>
      <c r="U12" s="44"/>
      <c r="V12" s="44"/>
      <c r="W12" s="44"/>
      <c r="X12" s="47">
        <v>9816</v>
      </c>
      <c r="Y12" s="47">
        <v>10077</v>
      </c>
      <c r="Z12" s="47">
        <v>13365</v>
      </c>
      <c r="AA12" s="47">
        <v>15998</v>
      </c>
      <c r="AB12" s="47">
        <v>20959</v>
      </c>
      <c r="AC12" s="47">
        <v>34248</v>
      </c>
      <c r="AD12" s="47">
        <v>32750</v>
      </c>
      <c r="AE12" s="47">
        <v>39558</v>
      </c>
      <c r="AF12" s="47">
        <v>42388</v>
      </c>
      <c r="AG12" s="47">
        <v>40640</v>
      </c>
    </row>
    <row r="13" spans="1:62" ht="14.5" customHeight="1" x14ac:dyDescent="0.2">
      <c r="A13" s="10"/>
      <c r="B13" s="16" t="s">
        <v>86</v>
      </c>
      <c r="C13" s="44"/>
      <c r="D13" s="44"/>
      <c r="E13" s="44"/>
      <c r="F13" s="44"/>
      <c r="G13" s="44"/>
      <c r="H13" s="44"/>
      <c r="I13" s="44"/>
      <c r="J13" s="44"/>
      <c r="K13" s="44"/>
      <c r="L13" s="44"/>
      <c r="M13" s="44"/>
      <c r="N13" s="44"/>
      <c r="O13" s="44"/>
      <c r="P13" s="44"/>
      <c r="Q13" s="44"/>
      <c r="R13" s="44"/>
      <c r="S13" s="44"/>
      <c r="T13" s="44"/>
      <c r="U13" s="44"/>
      <c r="V13" s="44"/>
      <c r="W13" s="44"/>
      <c r="X13" s="34">
        <v>1556224.3</v>
      </c>
      <c r="Y13" s="34">
        <v>1965590.3</v>
      </c>
      <c r="Z13" s="34">
        <v>2087554.7</v>
      </c>
      <c r="AA13" s="34">
        <v>2409547.2999999998</v>
      </c>
      <c r="AB13" s="34">
        <v>2729079.5</v>
      </c>
      <c r="AC13" s="34">
        <v>2886780.2</v>
      </c>
      <c r="AD13" s="34">
        <v>2960820.2</v>
      </c>
      <c r="AE13" s="34">
        <v>3133855.4</v>
      </c>
      <c r="AF13" s="34">
        <v>3363924.5</v>
      </c>
      <c r="AG13" s="34">
        <v>3433977.3</v>
      </c>
    </row>
    <row r="14" spans="1:62" ht="14.5" customHeight="1" x14ac:dyDescent="0.2">
      <c r="A14" s="10"/>
      <c r="B14" s="16" t="s">
        <v>87</v>
      </c>
      <c r="C14" s="44"/>
      <c r="D14" s="50">
        <v>131</v>
      </c>
      <c r="E14" s="50">
        <v>165</v>
      </c>
      <c r="F14" s="50">
        <v>194</v>
      </c>
      <c r="G14" s="50">
        <v>225</v>
      </c>
      <c r="H14" s="50">
        <v>272</v>
      </c>
      <c r="I14" s="50">
        <v>352</v>
      </c>
      <c r="J14" s="50">
        <v>495</v>
      </c>
      <c r="K14" s="50">
        <v>586</v>
      </c>
      <c r="L14" s="50">
        <v>677</v>
      </c>
      <c r="M14" s="50">
        <v>735</v>
      </c>
      <c r="N14" s="50">
        <v>862</v>
      </c>
      <c r="O14" s="50">
        <v>1009</v>
      </c>
      <c r="P14" s="50">
        <v>1142</v>
      </c>
      <c r="Q14" s="50">
        <v>1364</v>
      </c>
      <c r="R14" s="50">
        <v>1610</v>
      </c>
      <c r="S14" s="50">
        <v>2080</v>
      </c>
      <c r="T14" s="50">
        <v>2552</v>
      </c>
      <c r="U14" s="50">
        <v>2664</v>
      </c>
      <c r="V14" s="50">
        <v>2742</v>
      </c>
      <c r="W14" s="50">
        <v>2937</v>
      </c>
      <c r="X14" s="47">
        <v>3002</v>
      </c>
      <c r="Y14" s="47">
        <v>3018</v>
      </c>
      <c r="Z14" s="47">
        <v>3224</v>
      </c>
      <c r="AA14" s="47">
        <v>3546</v>
      </c>
      <c r="AB14" s="47">
        <v>3837</v>
      </c>
      <c r="AC14" s="47">
        <v>4106</v>
      </c>
      <c r="AD14" s="47">
        <v>4256</v>
      </c>
      <c r="AE14" s="47">
        <v>4385</v>
      </c>
      <c r="AF14" s="47">
        <v>4543</v>
      </c>
      <c r="AG14" s="47">
        <v>4819</v>
      </c>
      <c r="AH14" s="47">
        <v>4963</v>
      </c>
      <c r="AI14" s="47">
        <v>5298</v>
      </c>
      <c r="AJ14" s="47">
        <v>5757</v>
      </c>
      <c r="AK14" s="47">
        <v>6364</v>
      </c>
      <c r="AL14" s="47">
        <v>6705</v>
      </c>
      <c r="AM14" s="47">
        <v>6865</v>
      </c>
      <c r="AN14" s="47">
        <v>6958</v>
      </c>
      <c r="AO14" s="47">
        <v>7131</v>
      </c>
      <c r="AP14" s="47">
        <v>7312</v>
      </c>
    </row>
    <row r="15" spans="1:62" ht="14.5" customHeight="1" x14ac:dyDescent="0.2">
      <c r="A15" s="10" t="s">
        <v>11</v>
      </c>
      <c r="B15" s="16" t="s">
        <v>26</v>
      </c>
      <c r="C15" s="44"/>
      <c r="D15" s="44"/>
      <c r="E15" s="44"/>
      <c r="F15" s="44"/>
      <c r="G15" s="44"/>
      <c r="H15" s="44"/>
      <c r="I15" s="44"/>
      <c r="J15" s="44"/>
      <c r="K15" s="44"/>
      <c r="L15" s="44"/>
      <c r="M15" s="44"/>
      <c r="N15" s="44"/>
      <c r="O15" s="44"/>
      <c r="P15" s="44"/>
      <c r="Q15" s="44"/>
      <c r="R15" s="44"/>
      <c r="S15" s="44"/>
      <c r="T15" s="44"/>
      <c r="U15" s="44"/>
      <c r="V15" s="44"/>
      <c r="W15" s="44"/>
      <c r="X15">
        <v>0</v>
      </c>
      <c r="Y15">
        <v>0</v>
      </c>
      <c r="Z15">
        <v>0</v>
      </c>
      <c r="AA15">
        <v>0</v>
      </c>
      <c r="AB15">
        <v>0</v>
      </c>
      <c r="AC15">
        <v>0</v>
      </c>
      <c r="AD15">
        <v>0</v>
      </c>
      <c r="AE15">
        <v>0</v>
      </c>
      <c r="AF15">
        <v>0</v>
      </c>
      <c r="AG15">
        <v>0</v>
      </c>
      <c r="AH15">
        <v>0</v>
      </c>
      <c r="AI15">
        <v>0</v>
      </c>
      <c r="AJ15">
        <v>0</v>
      </c>
      <c r="AK15">
        <v>0</v>
      </c>
      <c r="AL15">
        <v>0</v>
      </c>
      <c r="AM15">
        <v>0</v>
      </c>
      <c r="AN15">
        <v>0</v>
      </c>
      <c r="AO15">
        <v>0</v>
      </c>
      <c r="AP15">
        <v>0</v>
      </c>
      <c r="AQ15">
        <v>0</v>
      </c>
    </row>
    <row r="16" spans="1:62" ht="14.5" customHeight="1" x14ac:dyDescent="0.2">
      <c r="A16" s="10"/>
      <c r="B16" s="16" t="s">
        <v>27</v>
      </c>
      <c r="C16" s="44"/>
      <c r="D16" s="44"/>
      <c r="E16" s="44"/>
      <c r="F16" s="44"/>
      <c r="G16" s="44"/>
      <c r="H16" s="44"/>
      <c r="I16" s="44"/>
      <c r="J16" s="44"/>
      <c r="K16" s="44"/>
      <c r="L16" s="44"/>
      <c r="M16" s="44"/>
      <c r="N16" s="44"/>
      <c r="O16" s="44"/>
      <c r="P16" s="44"/>
      <c r="Q16" s="44"/>
      <c r="R16" s="44"/>
      <c r="S16" s="44"/>
      <c r="T16" s="44"/>
      <c r="U16" s="44"/>
      <c r="V16" s="44"/>
      <c r="W16" s="44"/>
      <c r="X16" s="51"/>
      <c r="AI16" s="19">
        <v>5.25</v>
      </c>
      <c r="AJ16" s="19">
        <v>4.9000000000000004</v>
      </c>
      <c r="AK16" s="19">
        <v>6.4</v>
      </c>
      <c r="AL16" s="19">
        <v>6.45</v>
      </c>
      <c r="AM16" s="19">
        <v>5.95</v>
      </c>
      <c r="AN16" s="19">
        <v>6.8</v>
      </c>
      <c r="AO16" s="19">
        <v>7.75</v>
      </c>
    </row>
    <row r="17" spans="1:62" ht="14.5" customHeight="1" x14ac:dyDescent="0.2">
      <c r="A17" s="10"/>
      <c r="B17" s="16" t="s">
        <v>28</v>
      </c>
      <c r="C17" s="44"/>
      <c r="D17" s="44"/>
      <c r="E17" s="44"/>
      <c r="F17" s="44"/>
      <c r="G17" s="44"/>
      <c r="H17" s="44"/>
      <c r="I17" s="44"/>
      <c r="J17" s="44"/>
      <c r="K17" s="44"/>
      <c r="L17" s="44"/>
      <c r="M17" s="44"/>
      <c r="N17" s="44"/>
      <c r="O17" s="44"/>
      <c r="P17" s="44"/>
      <c r="Q17" s="44"/>
      <c r="R17" s="44"/>
      <c r="S17" s="44"/>
      <c r="T17" s="44"/>
      <c r="U17" s="44"/>
      <c r="V17" s="44"/>
      <c r="W17" s="44" t="s">
        <v>88</v>
      </c>
      <c r="X17" s="52">
        <f t="shared" ref="X17:AG17" si="2">(X5+X7+X12)/1000</f>
        <v>306.2552</v>
      </c>
      <c r="Y17" s="52">
        <f t="shared" si="2"/>
        <v>759.46379999999999</v>
      </c>
      <c r="Z17" s="52">
        <f t="shared" si="2"/>
        <v>787.80430000000001</v>
      </c>
      <c r="AA17" s="52">
        <f t="shared" si="2"/>
        <v>891.50659999999993</v>
      </c>
      <c r="AB17" s="52">
        <f t="shared" si="2"/>
        <v>971.30989999999997</v>
      </c>
      <c r="AC17" s="52">
        <f t="shared" si="2"/>
        <v>1103.3125</v>
      </c>
      <c r="AD17" s="52">
        <f t="shared" si="2"/>
        <v>1114.3528000000001</v>
      </c>
      <c r="AE17" s="52">
        <f t="shared" si="2"/>
        <v>1153.3264999999999</v>
      </c>
      <c r="AF17" s="52">
        <f t="shared" si="2"/>
        <v>1232.7946000000002</v>
      </c>
      <c r="AG17" s="52">
        <f t="shared" si="2"/>
        <v>1251.0561</v>
      </c>
    </row>
    <row r="18" spans="1:62" ht="14.5" customHeight="1" x14ac:dyDescent="0.2">
      <c r="A18" s="10"/>
      <c r="B18" s="16" t="s">
        <v>29</v>
      </c>
      <c r="C18" s="44"/>
      <c r="D18" s="44"/>
      <c r="E18" s="44"/>
      <c r="F18" s="44"/>
      <c r="G18" s="44"/>
      <c r="H18" s="44"/>
      <c r="I18" s="44"/>
      <c r="J18" s="44"/>
      <c r="K18" s="44"/>
      <c r="L18" s="44"/>
      <c r="M18" s="44"/>
      <c r="N18" s="44"/>
      <c r="O18" s="44"/>
      <c r="P18" s="44"/>
      <c r="Q18" s="44"/>
      <c r="R18" s="44"/>
      <c r="S18" s="44"/>
      <c r="T18" s="44"/>
      <c r="U18" s="44"/>
      <c r="V18" s="44"/>
      <c r="W18" s="44" t="s">
        <v>89</v>
      </c>
      <c r="X18" s="47">
        <f t="shared" ref="X18:AG18" si="3">X8/1000</f>
        <v>854.50169999999991</v>
      </c>
      <c r="Y18" s="47">
        <f t="shared" si="3"/>
        <v>1081.8115</v>
      </c>
      <c r="Z18" s="47">
        <f t="shared" si="3"/>
        <v>1161.2456000000002</v>
      </c>
      <c r="AA18" s="47">
        <f t="shared" si="3"/>
        <v>1192.777</v>
      </c>
      <c r="AB18" s="47">
        <f t="shared" si="3"/>
        <v>1418.2302</v>
      </c>
      <c r="AC18" s="47">
        <f t="shared" si="3"/>
        <v>1157.9167</v>
      </c>
      <c r="AD18" s="47">
        <f t="shared" si="3"/>
        <v>1158.2393999999999</v>
      </c>
      <c r="AE18" s="47">
        <f t="shared" si="3"/>
        <v>1183.1886999999999</v>
      </c>
      <c r="AF18" s="47">
        <f t="shared" si="3"/>
        <v>1213.5472</v>
      </c>
      <c r="AG18" s="47">
        <f t="shared" si="3"/>
        <v>1265.3388</v>
      </c>
      <c r="AR18" s="48"/>
      <c r="AS18" s="48"/>
      <c r="AT18" s="48"/>
      <c r="AU18" s="48"/>
      <c r="AV18" s="48"/>
      <c r="AW18" s="48"/>
      <c r="AX18" s="48"/>
      <c r="AY18" s="48"/>
      <c r="AZ18" s="48"/>
      <c r="BA18" s="48"/>
      <c r="BB18" s="48"/>
      <c r="BC18" s="48"/>
      <c r="BD18" s="48"/>
      <c r="BE18" s="48"/>
      <c r="BF18" s="48"/>
      <c r="BG18" s="48"/>
      <c r="BH18" s="48"/>
      <c r="BI18" s="48"/>
      <c r="BJ18" s="48"/>
    </row>
    <row r="19" spans="1:62" ht="14.5" customHeight="1" x14ac:dyDescent="0.2">
      <c r="A19" s="10"/>
      <c r="B19" s="16" t="s">
        <v>86</v>
      </c>
      <c r="C19" s="44"/>
      <c r="D19" s="44"/>
      <c r="E19" s="44"/>
      <c r="F19" s="44"/>
      <c r="G19" s="44"/>
      <c r="H19" s="44"/>
      <c r="I19" s="44"/>
      <c r="J19" s="44"/>
      <c r="K19" s="44"/>
      <c r="L19" s="44"/>
      <c r="M19" s="44"/>
      <c r="N19" s="44"/>
      <c r="O19" s="44"/>
      <c r="P19" s="44"/>
      <c r="Q19" s="44"/>
      <c r="R19" s="44"/>
      <c r="S19" s="44"/>
      <c r="T19" s="44"/>
      <c r="U19" s="44"/>
      <c r="V19" s="44"/>
      <c r="W19" s="44"/>
      <c r="AR19" s="48"/>
      <c r="AS19" s="48"/>
      <c r="AT19" s="48"/>
      <c r="AU19" s="48"/>
      <c r="AV19" s="48"/>
      <c r="AW19" s="48"/>
      <c r="AX19" s="48"/>
      <c r="AY19" s="48"/>
      <c r="AZ19" s="48"/>
      <c r="BA19" s="48"/>
      <c r="BB19" s="48"/>
      <c r="BC19" s="48"/>
      <c r="BD19" s="48"/>
      <c r="BE19" s="48"/>
      <c r="BF19" s="48"/>
      <c r="BG19" s="48"/>
      <c r="BH19" s="48"/>
      <c r="BI19" s="48"/>
      <c r="BJ19" s="48"/>
    </row>
    <row r="20" spans="1:62" ht="14.5" customHeight="1" x14ac:dyDescent="0.2">
      <c r="A20" s="10"/>
      <c r="B20" s="16" t="s">
        <v>87</v>
      </c>
      <c r="C20" s="44"/>
      <c r="D20" s="44">
        <v>82</v>
      </c>
      <c r="E20" s="44">
        <v>92</v>
      </c>
      <c r="F20" s="44">
        <v>102</v>
      </c>
      <c r="G20" s="44">
        <v>111</v>
      </c>
      <c r="H20" s="44">
        <v>130</v>
      </c>
      <c r="I20" s="44">
        <v>151</v>
      </c>
      <c r="J20" s="44">
        <v>177</v>
      </c>
      <c r="K20" s="44">
        <v>214</v>
      </c>
      <c r="L20" s="44">
        <v>248</v>
      </c>
      <c r="M20" s="44">
        <v>271</v>
      </c>
      <c r="N20" s="44">
        <v>282</v>
      </c>
      <c r="O20" s="44">
        <v>301</v>
      </c>
      <c r="P20" s="44">
        <v>358</v>
      </c>
      <c r="Q20" s="44">
        <v>420</v>
      </c>
      <c r="R20" s="44">
        <v>492</v>
      </c>
      <c r="S20" s="44">
        <v>562</v>
      </c>
      <c r="T20" s="44">
        <v>620</v>
      </c>
      <c r="U20" s="44">
        <v>679</v>
      </c>
      <c r="V20" s="44">
        <v>733</v>
      </c>
      <c r="W20" s="44">
        <v>797</v>
      </c>
      <c r="X20" s="53">
        <v>839</v>
      </c>
      <c r="Y20" s="53">
        <v>884</v>
      </c>
      <c r="Z20" s="53">
        <v>1069</v>
      </c>
      <c r="AA20" s="53">
        <v>1028</v>
      </c>
      <c r="AB20" s="53">
        <v>1184</v>
      </c>
      <c r="AC20" s="53">
        <v>1217</v>
      </c>
      <c r="AD20" s="53">
        <v>1451</v>
      </c>
      <c r="AE20" s="53">
        <v>1506</v>
      </c>
      <c r="AF20" s="53">
        <v>1538</v>
      </c>
      <c r="AG20" s="53">
        <v>1634</v>
      </c>
      <c r="AH20" s="53">
        <v>1717</v>
      </c>
      <c r="AI20" s="53">
        <v>2037</v>
      </c>
      <c r="AJ20" s="53">
        <v>1992</v>
      </c>
      <c r="AK20" s="53">
        <v>2244</v>
      </c>
      <c r="AL20" s="53">
        <v>2204</v>
      </c>
      <c r="AM20" s="53">
        <v>2383</v>
      </c>
      <c r="AN20" s="53">
        <v>2559</v>
      </c>
      <c r="AO20" s="53">
        <v>2694</v>
      </c>
      <c r="AP20" s="53">
        <v>2875</v>
      </c>
      <c r="AQ20" s="48"/>
      <c r="AR20" s="48"/>
      <c r="AS20" s="48" t="s">
        <v>90</v>
      </c>
      <c r="AT20" s="48"/>
      <c r="AU20" s="48"/>
      <c r="AV20" s="48"/>
      <c r="AW20" s="48"/>
      <c r="AX20" s="48"/>
      <c r="AY20" s="48"/>
      <c r="AZ20" s="48"/>
      <c r="BA20" s="48"/>
      <c r="BB20" s="48"/>
      <c r="BC20" s="48"/>
      <c r="BD20" s="48"/>
      <c r="BE20" s="48"/>
      <c r="BF20" s="48"/>
      <c r="BG20" s="48"/>
      <c r="BH20" s="48"/>
      <c r="BI20" s="48"/>
      <c r="BJ20" s="48"/>
    </row>
    <row r="21" spans="1:62" ht="14.5" customHeight="1" x14ac:dyDescent="0.2">
      <c r="A21" s="54"/>
      <c r="B21" s="55" t="s">
        <v>86</v>
      </c>
      <c r="C21" s="44"/>
      <c r="D21" s="44">
        <f t="shared" ref="D21:AP21" si="4">D14+D20</f>
        <v>213</v>
      </c>
      <c r="E21" s="50">
        <f t="shared" si="4"/>
        <v>257</v>
      </c>
      <c r="F21" s="50">
        <f t="shared" si="4"/>
        <v>296</v>
      </c>
      <c r="G21" s="50">
        <f t="shared" si="4"/>
        <v>336</v>
      </c>
      <c r="H21" s="50">
        <f t="shared" si="4"/>
        <v>402</v>
      </c>
      <c r="I21" s="50">
        <f t="shared" si="4"/>
        <v>503</v>
      </c>
      <c r="J21" s="50">
        <f t="shared" si="4"/>
        <v>672</v>
      </c>
      <c r="K21" s="50">
        <f t="shared" si="4"/>
        <v>800</v>
      </c>
      <c r="L21" s="50">
        <f t="shared" si="4"/>
        <v>925</v>
      </c>
      <c r="M21" s="50">
        <f t="shared" si="4"/>
        <v>1006</v>
      </c>
      <c r="N21" s="50">
        <f t="shared" si="4"/>
        <v>1144</v>
      </c>
      <c r="O21" s="50">
        <f t="shared" si="4"/>
        <v>1310</v>
      </c>
      <c r="P21" s="50">
        <f t="shared" si="4"/>
        <v>1500</v>
      </c>
      <c r="Q21" s="50">
        <f t="shared" si="4"/>
        <v>1784</v>
      </c>
      <c r="R21" s="50">
        <f t="shared" si="4"/>
        <v>2102</v>
      </c>
      <c r="S21" s="50">
        <f t="shared" si="4"/>
        <v>2642</v>
      </c>
      <c r="T21" s="50">
        <f t="shared" si="4"/>
        <v>3172</v>
      </c>
      <c r="U21" s="50">
        <f t="shared" si="4"/>
        <v>3343</v>
      </c>
      <c r="V21" s="50">
        <f t="shared" si="4"/>
        <v>3475</v>
      </c>
      <c r="W21" s="50">
        <f t="shared" si="4"/>
        <v>3734</v>
      </c>
      <c r="X21" s="50">
        <f t="shared" si="4"/>
        <v>3841</v>
      </c>
      <c r="Y21" s="50">
        <f t="shared" si="4"/>
        <v>3902</v>
      </c>
      <c r="Z21" s="50">
        <f t="shared" si="4"/>
        <v>4293</v>
      </c>
      <c r="AA21" s="50">
        <f t="shared" si="4"/>
        <v>4574</v>
      </c>
      <c r="AB21" s="50">
        <f t="shared" si="4"/>
        <v>5021</v>
      </c>
      <c r="AC21" s="50">
        <f t="shared" si="4"/>
        <v>5323</v>
      </c>
      <c r="AD21" s="50">
        <f t="shared" si="4"/>
        <v>5707</v>
      </c>
      <c r="AE21" s="50">
        <f t="shared" si="4"/>
        <v>5891</v>
      </c>
      <c r="AF21" s="50">
        <f t="shared" si="4"/>
        <v>6081</v>
      </c>
      <c r="AG21" s="50">
        <f t="shared" si="4"/>
        <v>6453</v>
      </c>
      <c r="AH21" s="50">
        <f t="shared" si="4"/>
        <v>6680</v>
      </c>
      <c r="AI21" s="50">
        <f t="shared" si="4"/>
        <v>7335</v>
      </c>
      <c r="AJ21" s="50">
        <f t="shared" si="4"/>
        <v>7749</v>
      </c>
      <c r="AK21" s="50">
        <f t="shared" si="4"/>
        <v>8608</v>
      </c>
      <c r="AL21" s="50">
        <f t="shared" si="4"/>
        <v>8909</v>
      </c>
      <c r="AM21" s="50">
        <f t="shared" si="4"/>
        <v>9248</v>
      </c>
      <c r="AN21" s="50">
        <f t="shared" si="4"/>
        <v>9517</v>
      </c>
      <c r="AO21" s="50">
        <f t="shared" si="4"/>
        <v>9825</v>
      </c>
      <c r="AP21" s="50">
        <f t="shared" si="4"/>
        <v>10187</v>
      </c>
      <c r="AQ21" s="48"/>
      <c r="AR21" s="48"/>
      <c r="AS21" s="48"/>
      <c r="AT21" s="48"/>
      <c r="AU21" s="48"/>
      <c r="AV21" s="48"/>
      <c r="AW21" s="48"/>
      <c r="AX21" s="48"/>
      <c r="AY21" s="48"/>
      <c r="AZ21" s="48"/>
      <c r="BA21" s="48"/>
      <c r="BB21" s="48"/>
      <c r="BC21" s="48"/>
      <c r="BD21" s="48"/>
      <c r="BE21" s="48"/>
      <c r="BF21" s="48"/>
      <c r="BG21" s="48"/>
      <c r="BH21" s="48"/>
      <c r="BI21" s="48"/>
      <c r="BJ21" s="48"/>
    </row>
    <row r="22" spans="1:62" ht="14.5" customHeight="1" x14ac:dyDescent="0.2">
      <c r="A22" s="9" t="s">
        <v>91</v>
      </c>
      <c r="B22" s="9"/>
      <c r="C22" s="44"/>
      <c r="D22" s="44"/>
      <c r="E22" s="44"/>
      <c r="F22" s="44"/>
      <c r="G22" s="44"/>
      <c r="H22" s="44"/>
      <c r="I22" s="44"/>
      <c r="J22" s="44"/>
      <c r="K22" s="44"/>
      <c r="L22" s="44"/>
      <c r="M22" s="44"/>
      <c r="N22" s="44"/>
      <c r="O22" s="44"/>
      <c r="P22" s="44"/>
      <c r="Q22" s="44"/>
      <c r="R22" s="44"/>
      <c r="S22" s="44"/>
      <c r="T22" s="44"/>
      <c r="U22" s="44"/>
      <c r="V22" s="44"/>
      <c r="W22" s="44"/>
      <c r="X22" s="50">
        <f t="shared" ref="X22:AG22" si="5">X13/1000</f>
        <v>1556.2243000000001</v>
      </c>
      <c r="Y22" s="50">
        <f t="shared" si="5"/>
        <v>1965.5903000000001</v>
      </c>
      <c r="Z22" s="50">
        <f t="shared" si="5"/>
        <v>2087.5547000000001</v>
      </c>
      <c r="AA22" s="50">
        <f t="shared" si="5"/>
        <v>2409.5472999999997</v>
      </c>
      <c r="AB22" s="50">
        <f t="shared" si="5"/>
        <v>2729.0794999999998</v>
      </c>
      <c r="AC22" s="50">
        <f t="shared" si="5"/>
        <v>2886.7802000000001</v>
      </c>
      <c r="AD22" s="50">
        <f t="shared" si="5"/>
        <v>2960.8202000000001</v>
      </c>
      <c r="AE22" s="50">
        <f t="shared" si="5"/>
        <v>3133.8553999999999</v>
      </c>
      <c r="AF22" s="50">
        <f t="shared" si="5"/>
        <v>3363.9245000000001</v>
      </c>
      <c r="AG22" s="50">
        <f t="shared" si="5"/>
        <v>3433.9773</v>
      </c>
    </row>
    <row r="23" spans="1:62" ht="14.5" customHeight="1" x14ac:dyDescent="0.2">
      <c r="A23" s="14" t="s">
        <v>3</v>
      </c>
      <c r="B23" s="16"/>
      <c r="C23" s="44" t="s">
        <v>19</v>
      </c>
      <c r="D23" s="44"/>
      <c r="E23" s="44"/>
      <c r="F23" s="44"/>
      <c r="G23" s="44"/>
      <c r="H23" s="44"/>
      <c r="I23" s="44"/>
      <c r="J23" s="44"/>
      <c r="K23" s="44"/>
      <c r="L23" s="44"/>
      <c r="M23" s="44"/>
      <c r="N23" s="44"/>
      <c r="O23" s="44"/>
      <c r="P23" s="44"/>
      <c r="Q23" s="44"/>
      <c r="R23" s="44"/>
      <c r="S23" s="44"/>
      <c r="T23" s="44"/>
      <c r="U23" s="44"/>
      <c r="V23" s="44"/>
      <c r="W23" s="44"/>
      <c r="X23" s="30">
        <f t="shared" ref="X23:AQ23" si="6">X3</f>
        <v>1995</v>
      </c>
      <c r="Y23" s="30">
        <f t="shared" si="6"/>
        <v>1996</v>
      </c>
      <c r="Z23" s="30">
        <f t="shared" si="6"/>
        <v>1997</v>
      </c>
      <c r="AA23" s="30">
        <f t="shared" si="6"/>
        <v>1998</v>
      </c>
      <c r="AB23" s="30">
        <f t="shared" si="6"/>
        <v>1999</v>
      </c>
      <c r="AC23" s="30">
        <f t="shared" si="6"/>
        <v>2000</v>
      </c>
      <c r="AD23" s="30">
        <f t="shared" si="6"/>
        <v>2001</v>
      </c>
      <c r="AE23" s="30">
        <f t="shared" si="6"/>
        <v>2002</v>
      </c>
      <c r="AF23" s="30">
        <f t="shared" si="6"/>
        <v>2003</v>
      </c>
      <c r="AG23" s="30">
        <f t="shared" si="6"/>
        <v>2004</v>
      </c>
      <c r="AH23" s="30">
        <f t="shared" si="6"/>
        <v>2005</v>
      </c>
      <c r="AI23" s="30">
        <f t="shared" si="6"/>
        <v>2006</v>
      </c>
      <c r="AJ23" s="30">
        <f t="shared" si="6"/>
        <v>2007</v>
      </c>
      <c r="AK23" s="30">
        <f t="shared" si="6"/>
        <v>2008</v>
      </c>
      <c r="AL23" s="30">
        <f t="shared" si="6"/>
        <v>2009</v>
      </c>
      <c r="AM23" s="30">
        <f t="shared" si="6"/>
        <v>2010</v>
      </c>
      <c r="AN23" s="30">
        <f t="shared" si="6"/>
        <v>2011</v>
      </c>
      <c r="AO23" s="30">
        <f t="shared" si="6"/>
        <v>2012</v>
      </c>
      <c r="AP23" s="30">
        <f t="shared" si="6"/>
        <v>2013</v>
      </c>
      <c r="AQ23" s="30">
        <f t="shared" si="6"/>
        <v>2014</v>
      </c>
    </row>
    <row r="24" spans="1:62" ht="14.5" customHeight="1" x14ac:dyDescent="0.2">
      <c r="A24" s="10" t="s">
        <v>20</v>
      </c>
      <c r="B24" s="16" t="s">
        <v>18</v>
      </c>
      <c r="C24" s="44"/>
      <c r="D24" s="44"/>
      <c r="E24" s="44"/>
      <c r="F24" s="44"/>
      <c r="G24" s="44"/>
      <c r="H24" s="44"/>
      <c r="I24" s="44"/>
      <c r="J24" s="44"/>
      <c r="K24" s="44"/>
      <c r="L24" s="44"/>
      <c r="M24" s="44"/>
      <c r="N24" s="44"/>
      <c r="O24" s="44"/>
      <c r="P24" s="44"/>
      <c r="Q24" s="44"/>
      <c r="R24" s="44"/>
      <c r="S24" s="44"/>
      <c r="T24" s="44"/>
      <c r="U24" s="44"/>
      <c r="V24" s="44"/>
      <c r="W24" s="44"/>
    </row>
    <row r="25" spans="1:62" ht="14.5" customHeight="1" x14ac:dyDescent="0.2">
      <c r="A25" s="10"/>
      <c r="B25" s="16" t="s">
        <v>53</v>
      </c>
      <c r="C25" s="44"/>
      <c r="D25" s="44">
        <f>D20/D21</f>
        <v>0.38497652582159625</v>
      </c>
      <c r="E25" s="44"/>
      <c r="F25" s="44"/>
      <c r="G25" s="44"/>
      <c r="H25" s="44"/>
      <c r="I25" s="44"/>
      <c r="J25" s="44"/>
      <c r="K25" s="44"/>
      <c r="L25" s="44"/>
      <c r="M25" s="44"/>
      <c r="N25" s="44"/>
      <c r="O25" s="44"/>
      <c r="P25" s="44"/>
      <c r="Q25" s="44"/>
      <c r="R25" s="44"/>
      <c r="S25" s="44"/>
      <c r="T25" s="44"/>
      <c r="U25" s="44"/>
      <c r="V25" s="44"/>
      <c r="W25" s="44"/>
      <c r="X25" s="39">
        <f t="shared" ref="X25:AG25" si="7">X5/X13</f>
        <v>2.1806625176075196E-2</v>
      </c>
      <c r="Y25" s="39">
        <f t="shared" si="7"/>
        <v>1.6528876846817975E-2</v>
      </c>
      <c r="Z25" s="39">
        <f t="shared" si="7"/>
        <v>1.6183048999865727E-2</v>
      </c>
      <c r="AA25" s="39">
        <f t="shared" si="7"/>
        <v>1.3956148526322766E-2</v>
      </c>
      <c r="AB25" s="39">
        <f t="shared" si="7"/>
        <v>1.2788561124730884E-2</v>
      </c>
      <c r="AC25" s="39">
        <f t="shared" si="7"/>
        <v>1.293205488938853E-2</v>
      </c>
      <c r="AD25" s="39">
        <f t="shared" si="7"/>
        <v>1.3118662186916989E-2</v>
      </c>
      <c r="AE25" s="39">
        <f t="shared" si="7"/>
        <v>1.3649640631153563E-2</v>
      </c>
      <c r="AF25" s="39">
        <f t="shared" si="7"/>
        <v>1.4601992405001955E-2</v>
      </c>
      <c r="AG25" s="39">
        <f t="shared" si="7"/>
        <v>1.4336146019369436E-2</v>
      </c>
      <c r="AN25" s="30">
        <f>AN20/AN21</f>
        <v>0.2688872543868866</v>
      </c>
    </row>
    <row r="26" spans="1:62" ht="14.5" customHeight="1" x14ac:dyDescent="0.2">
      <c r="A26" s="10"/>
      <c r="B26" s="16" t="s">
        <v>92</v>
      </c>
      <c r="C26" s="44"/>
      <c r="D26" s="44"/>
      <c r="E26" s="44"/>
      <c r="F26" s="44"/>
      <c r="G26" s="44"/>
      <c r="H26" s="44"/>
      <c r="I26" s="44"/>
      <c r="J26" s="44"/>
      <c r="K26" s="44"/>
      <c r="L26" s="44"/>
      <c r="M26" s="44"/>
      <c r="N26" s="44"/>
      <c r="O26" s="44"/>
      <c r="P26" s="44"/>
      <c r="Q26" s="44"/>
      <c r="R26" s="44"/>
      <c r="S26" s="44"/>
      <c r="T26" s="44"/>
      <c r="U26" s="44"/>
      <c r="V26" s="44"/>
      <c r="W26" s="44"/>
      <c r="X26" s="39"/>
      <c r="Y26" s="39"/>
      <c r="Z26" s="39"/>
      <c r="AA26" s="39"/>
      <c r="AB26" s="39"/>
      <c r="AC26" s="39"/>
      <c r="AD26" s="39"/>
      <c r="AE26" s="39"/>
      <c r="AF26" s="39"/>
      <c r="AG26" s="39"/>
    </row>
    <row r="27" spans="1:62" ht="14.5" customHeight="1" x14ac:dyDescent="0.2">
      <c r="A27" s="10"/>
      <c r="B27" s="49" t="s">
        <v>84</v>
      </c>
      <c r="C27" s="44"/>
      <c r="D27" s="44"/>
      <c r="E27" s="44"/>
      <c r="F27" s="44"/>
      <c r="G27" s="44"/>
      <c r="H27" s="44"/>
      <c r="I27" s="44"/>
      <c r="J27" s="44"/>
      <c r="K27" s="44"/>
      <c r="L27" s="44"/>
      <c r="M27" s="44"/>
      <c r="N27" s="44"/>
      <c r="O27" s="44"/>
      <c r="P27" s="44"/>
      <c r="Q27" s="44"/>
      <c r="R27" s="44"/>
      <c r="S27" s="44"/>
      <c r="T27" s="44"/>
      <c r="U27" s="44"/>
      <c r="V27" s="44"/>
      <c r="W27" s="44"/>
      <c r="X27" s="39">
        <f t="shared" ref="X27:AG27" si="8">X7/X13</f>
        <v>0.16867954060349785</v>
      </c>
      <c r="Y27" s="39">
        <f t="shared" si="8"/>
        <v>0.36472392034087675</v>
      </c>
      <c r="Z27" s="39">
        <f t="shared" si="8"/>
        <v>0.35479611624069063</v>
      </c>
      <c r="AA27" s="39">
        <f t="shared" si="8"/>
        <v>0.34939368071338545</v>
      </c>
      <c r="AB27" s="39">
        <f t="shared" si="8"/>
        <v>0.33544273811004771</v>
      </c>
      <c r="AC27" s="39">
        <f t="shared" si="8"/>
        <v>0.35739904964014924</v>
      </c>
      <c r="AD27" s="39">
        <f t="shared" si="8"/>
        <v>0.35218646508828871</v>
      </c>
      <c r="AE27" s="39">
        <f t="shared" si="8"/>
        <v>0.34174917579158248</v>
      </c>
      <c r="AF27" s="39">
        <f t="shared" si="8"/>
        <v>0.33927235881780343</v>
      </c>
      <c r="AG27" s="39">
        <f t="shared" si="8"/>
        <v>0.33814611995251109</v>
      </c>
    </row>
    <row r="28" spans="1:62" ht="14.5" customHeight="1" x14ac:dyDescent="0.2">
      <c r="A28" s="10"/>
      <c r="B28" s="49" t="s">
        <v>85</v>
      </c>
      <c r="X28" s="39">
        <f t="shared" ref="X28:AG28" si="9">X8/X13</f>
        <v>0.54908646523512061</v>
      </c>
      <c r="Y28" s="39">
        <f t="shared" si="9"/>
        <v>0.55037486703103899</v>
      </c>
      <c r="Z28" s="39">
        <f t="shared" si="9"/>
        <v>0.5562707410732759</v>
      </c>
      <c r="AA28" s="39">
        <f t="shared" si="9"/>
        <v>0.49502120170041902</v>
      </c>
      <c r="AB28" s="39">
        <f t="shared" si="9"/>
        <v>0.51967346499066813</v>
      </c>
      <c r="AC28" s="39">
        <f t="shared" si="9"/>
        <v>0.40111010183594853</v>
      </c>
      <c r="AD28" s="39">
        <f t="shared" si="9"/>
        <v>0.39118869832082337</v>
      </c>
      <c r="AE28" s="39">
        <f t="shared" si="9"/>
        <v>0.37755050855250055</v>
      </c>
      <c r="AF28" s="39">
        <f t="shared" si="9"/>
        <v>0.36075339978646964</v>
      </c>
      <c r="AG28" s="39">
        <f t="shared" si="9"/>
        <v>0.36847616901835667</v>
      </c>
    </row>
    <row r="29" spans="1:62" ht="14.5" customHeight="1" x14ac:dyDescent="0.2">
      <c r="A29" s="10"/>
      <c r="B29" s="49" t="s">
        <v>25</v>
      </c>
      <c r="C29" s="44"/>
      <c r="D29" s="44"/>
      <c r="E29" s="44"/>
      <c r="F29" s="44"/>
      <c r="G29" s="44"/>
      <c r="H29" s="44"/>
      <c r="I29" s="44"/>
      <c r="J29" s="44"/>
      <c r="K29" s="44"/>
      <c r="L29" s="44"/>
      <c r="M29" s="44"/>
      <c r="N29" s="44"/>
      <c r="O29" s="44"/>
      <c r="P29" s="44"/>
      <c r="Q29" s="44"/>
      <c r="R29" s="44"/>
      <c r="S29" s="44"/>
      <c r="T29" s="44"/>
      <c r="U29" s="44"/>
      <c r="V29" s="44"/>
      <c r="W29" s="44"/>
      <c r="X29" s="39">
        <f t="shared" ref="X29:AG29" si="10">X9/X13</f>
        <v>0.97188541523223859</v>
      </c>
      <c r="Y29" s="39">
        <f t="shared" si="10"/>
        <v>0.9783446733533433</v>
      </c>
      <c r="Z29" s="39">
        <f t="shared" si="10"/>
        <v>0.97741481935778729</v>
      </c>
      <c r="AA29" s="39">
        <f t="shared" si="10"/>
        <v>0.97940422252760928</v>
      </c>
      <c r="AB29" s="39">
        <f t="shared" si="10"/>
        <v>0.9795314500731841</v>
      </c>
      <c r="AC29" s="39">
        <f t="shared" si="10"/>
        <v>0.97520427776247032</v>
      </c>
      <c r="AD29" s="39">
        <f t="shared" si="10"/>
        <v>0.97582021360162297</v>
      </c>
      <c r="AE29" s="39">
        <f t="shared" si="10"/>
        <v>0.97372763274272334</v>
      </c>
      <c r="AF29" s="39">
        <f t="shared" si="10"/>
        <v>0.97279721943818886</v>
      </c>
      <c r="AG29" s="39">
        <f t="shared" si="10"/>
        <v>0.97382923876637162</v>
      </c>
    </row>
    <row r="30" spans="1:62" ht="14.5" customHeight="1" x14ac:dyDescent="0.2">
      <c r="A30" s="10"/>
      <c r="B30" s="16" t="s">
        <v>23</v>
      </c>
      <c r="C30" s="44"/>
      <c r="D30" s="44"/>
      <c r="E30" s="44"/>
      <c r="F30" s="44"/>
      <c r="G30" s="44"/>
      <c r="H30" s="44"/>
      <c r="I30" s="44"/>
      <c r="J30" s="44"/>
      <c r="K30" s="44"/>
      <c r="L30" s="44"/>
      <c r="M30" s="44"/>
      <c r="N30" s="44"/>
      <c r="O30" s="44"/>
      <c r="P30" s="44"/>
      <c r="Q30" s="44"/>
      <c r="R30" s="44"/>
      <c r="S30" s="44"/>
      <c r="T30" s="44"/>
      <c r="U30" s="44"/>
      <c r="V30" s="44"/>
      <c r="W30" s="44"/>
      <c r="X30" s="39"/>
      <c r="Y30" s="39"/>
      <c r="Z30" s="39"/>
      <c r="AA30" s="39"/>
      <c r="AB30" s="39"/>
      <c r="AC30" s="39"/>
      <c r="AD30" s="39"/>
      <c r="AE30" s="39"/>
      <c r="AF30" s="39"/>
      <c r="AG30" s="39"/>
    </row>
    <row r="31" spans="1:62" ht="14.5" customHeight="1" x14ac:dyDescent="0.2">
      <c r="A31" s="10"/>
      <c r="B31" s="16" t="s">
        <v>24</v>
      </c>
      <c r="C31" s="44"/>
      <c r="D31" s="44"/>
      <c r="E31" s="44"/>
      <c r="F31" s="44"/>
      <c r="G31" s="44"/>
      <c r="H31" s="44"/>
      <c r="I31" s="44"/>
      <c r="J31" s="44"/>
      <c r="K31" s="44"/>
      <c r="L31" s="44"/>
      <c r="M31" s="44"/>
      <c r="N31" s="44"/>
      <c r="O31" s="44"/>
      <c r="P31" s="44"/>
      <c r="Q31" s="44"/>
      <c r="R31" s="44"/>
      <c r="S31" s="44"/>
      <c r="T31" s="44"/>
      <c r="U31" s="44"/>
      <c r="V31" s="44"/>
      <c r="W31" s="44"/>
      <c r="X31" s="39"/>
      <c r="Y31" s="39"/>
      <c r="Z31" s="39"/>
      <c r="AA31" s="39"/>
      <c r="AB31" s="39"/>
      <c r="AC31" s="39"/>
      <c r="AD31" s="39"/>
      <c r="AE31" s="39"/>
      <c r="AF31" s="39"/>
      <c r="AG31" s="39"/>
    </row>
    <row r="32" spans="1:62" ht="14.5" customHeight="1" x14ac:dyDescent="0.2">
      <c r="A32" s="10"/>
      <c r="B32" s="16" t="s">
        <v>54</v>
      </c>
      <c r="C32" s="44"/>
      <c r="D32" s="44"/>
      <c r="E32" s="44"/>
      <c r="F32" s="44"/>
      <c r="G32" s="44"/>
      <c r="H32" s="44"/>
      <c r="I32" s="44"/>
      <c r="J32" s="44"/>
      <c r="K32" s="44"/>
      <c r="L32" s="44"/>
      <c r="M32" s="44"/>
      <c r="N32" s="44"/>
      <c r="O32" s="44"/>
      <c r="P32" s="44"/>
      <c r="Q32" s="44"/>
      <c r="R32" s="44"/>
      <c r="S32" s="44"/>
      <c r="T32" s="44"/>
      <c r="U32" s="44"/>
      <c r="V32" s="44"/>
      <c r="W32" s="44"/>
      <c r="X32" s="23">
        <f t="shared" ref="X32:AG32" si="11">X12/X13</f>
        <v>6.3075740431504631E-3</v>
      </c>
      <c r="Y32" s="23">
        <f t="shared" si="11"/>
        <v>5.1267041763484482E-3</v>
      </c>
      <c r="Z32" s="23">
        <f t="shared" si="11"/>
        <v>6.40222744821968E-3</v>
      </c>
      <c r="AA32" s="23">
        <f t="shared" si="11"/>
        <v>6.6394214382095766E-3</v>
      </c>
      <c r="AB32" s="23">
        <f t="shared" si="11"/>
        <v>7.6798788749100197E-3</v>
      </c>
      <c r="AC32" s="23">
        <f t="shared" si="11"/>
        <v>1.186373662948083E-2</v>
      </c>
      <c r="AD32" s="23">
        <f t="shared" si="11"/>
        <v>1.1061124211460053E-2</v>
      </c>
      <c r="AE32" s="23">
        <f t="shared" si="11"/>
        <v>1.2622790445277086E-2</v>
      </c>
      <c r="AF32" s="23">
        <f t="shared" si="11"/>
        <v>1.2600758429625873E-2</v>
      </c>
      <c r="AG32" s="23">
        <f t="shared" si="11"/>
        <v>1.1834673455762215E-2</v>
      </c>
    </row>
    <row r="33" spans="1:33" ht="14.5" customHeight="1" x14ac:dyDescent="0.2">
      <c r="A33" s="10"/>
      <c r="B33" s="16" t="s">
        <v>25</v>
      </c>
      <c r="X33" s="41">
        <f t="shared" ref="X33:AG33" si="12">X32+X29+X25</f>
        <v>0.99999961445146424</v>
      </c>
      <c r="Y33" s="41">
        <f t="shared" si="12"/>
        <v>1.0000002543765096</v>
      </c>
      <c r="Z33" s="41">
        <f t="shared" si="12"/>
        <v>1.0000000958058728</v>
      </c>
      <c r="AA33" s="41">
        <f t="shared" si="12"/>
        <v>0.99999979249214166</v>
      </c>
      <c r="AB33" s="41">
        <f t="shared" si="12"/>
        <v>0.99999989007282508</v>
      </c>
      <c r="AC33" s="41">
        <f t="shared" si="12"/>
        <v>1.0000000692813396</v>
      </c>
      <c r="AD33" s="41">
        <f t="shared" si="12"/>
        <v>1</v>
      </c>
      <c r="AE33" s="41">
        <f t="shared" si="12"/>
        <v>1.000000063819154</v>
      </c>
      <c r="AF33" s="41">
        <f t="shared" si="12"/>
        <v>0.99999997027281662</v>
      </c>
      <c r="AG33" s="41">
        <f t="shared" si="12"/>
        <v>1.0000000582415032</v>
      </c>
    </row>
    <row r="34" spans="1:33" ht="14.5" customHeight="1" x14ac:dyDescent="0.2">
      <c r="A34" s="10" t="s">
        <v>11</v>
      </c>
      <c r="B34" s="16" t="s">
        <v>26</v>
      </c>
    </row>
    <row r="35" spans="1:33" ht="14.5" customHeight="1" x14ac:dyDescent="0.2">
      <c r="A35" s="10"/>
      <c r="B35" s="16" t="s">
        <v>27</v>
      </c>
    </row>
    <row r="36" spans="1:33" ht="14.5" customHeight="1" x14ac:dyDescent="0.2">
      <c r="A36" s="10"/>
      <c r="B36" s="16" t="s">
        <v>28</v>
      </c>
    </row>
    <row r="37" spans="1:33" ht="14.5" customHeight="1" x14ac:dyDescent="0.2">
      <c r="A37" s="10"/>
      <c r="B37" s="16" t="s">
        <v>29</v>
      </c>
    </row>
    <row r="38" spans="1:33" ht="14.5" customHeight="1" x14ac:dyDescent="0.2">
      <c r="A38" s="10"/>
      <c r="B38" s="16" t="s">
        <v>25</v>
      </c>
    </row>
    <row r="39" spans="1:33" ht="14.5" customHeight="1" x14ac:dyDescent="0.2">
      <c r="A39" s="9" t="s">
        <v>30</v>
      </c>
      <c r="B39" s="9"/>
    </row>
    <row r="40" spans="1:33" ht="14.5" customHeight="1" x14ac:dyDescent="0.2">
      <c r="D40" s="30">
        <f>D21/(D21+'(2) In-patient NHEX 2012'!D16)</f>
        <v>0.15919282511210761</v>
      </c>
    </row>
    <row r="41" spans="1:33" ht="14.5" customHeight="1" x14ac:dyDescent="0.2">
      <c r="A41" s="24"/>
      <c r="B41" s="24"/>
      <c r="D41" s="30">
        <f>D21/('(1) In-Patient NHEX 2013'!D69)</f>
        <v>0.18405375429073792</v>
      </c>
    </row>
  </sheetData>
  <mergeCells count="8">
    <mergeCell ref="A24:A33"/>
    <mergeCell ref="A34:A38"/>
    <mergeCell ref="A39:B39"/>
    <mergeCell ref="A1:B3"/>
    <mergeCell ref="C2:AV2"/>
    <mergeCell ref="A5:A14"/>
    <mergeCell ref="A15:A20"/>
    <mergeCell ref="A22:B22"/>
  </mergeCells>
  <pageMargins left="0.7" right="0.7" top="0.75" bottom="0.75" header="0.51180555555555496" footer="0.51180555555555496"/>
  <pageSetup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workbookViewId="0">
      <selection activeCell="A4" sqref="A4"/>
    </sheetView>
  </sheetViews>
  <sheetFormatPr baseColWidth="10" defaultColWidth="8.83203125" defaultRowHeight="15" x14ac:dyDescent="0.2"/>
  <cols>
    <col min="1" max="2" width="10.83203125" customWidth="1"/>
    <col min="3" max="3" width="116" customWidth="1"/>
    <col min="4" max="1025" width="10.83203125" customWidth="1"/>
  </cols>
  <sheetData>
    <row r="1" spans="1:29" ht="14.5" customHeight="1" x14ac:dyDescent="0.2">
      <c r="A1" t="s">
        <v>93</v>
      </c>
    </row>
    <row r="2" spans="1:29" ht="14.5" customHeight="1" x14ac:dyDescent="0.2">
      <c r="A2" t="s">
        <v>94</v>
      </c>
    </row>
    <row r="3" spans="1:29" ht="14.5" customHeight="1" x14ac:dyDescent="0.2">
      <c r="A3" t="s">
        <v>95</v>
      </c>
    </row>
    <row r="4" spans="1:29" ht="14.5" customHeight="1" x14ac:dyDescent="0.2">
      <c r="A4" t="s">
        <v>96</v>
      </c>
      <c r="B4" t="s">
        <v>97</v>
      </c>
      <c r="C4" t="s">
        <v>98</v>
      </c>
      <c r="D4" t="s">
        <v>99</v>
      </c>
      <c r="E4" t="s">
        <v>100</v>
      </c>
      <c r="F4" t="s">
        <v>101</v>
      </c>
      <c r="G4" t="s">
        <v>102</v>
      </c>
      <c r="H4" t="s">
        <v>103</v>
      </c>
      <c r="I4" t="s">
        <v>104</v>
      </c>
      <c r="J4" t="s">
        <v>105</v>
      </c>
      <c r="K4" t="s">
        <v>106</v>
      </c>
      <c r="L4" t="s">
        <v>107</v>
      </c>
      <c r="M4" t="s">
        <v>108</v>
      </c>
      <c r="N4" t="s">
        <v>109</v>
      </c>
      <c r="O4" t="s">
        <v>110</v>
      </c>
      <c r="P4" t="s">
        <v>111</v>
      </c>
      <c r="Q4" t="s">
        <v>112</v>
      </c>
      <c r="R4" t="s">
        <v>113</v>
      </c>
      <c r="S4" t="s">
        <v>114</v>
      </c>
      <c r="T4" t="s">
        <v>115</v>
      </c>
      <c r="U4" t="s">
        <v>116</v>
      </c>
      <c r="V4" t="s">
        <v>117</v>
      </c>
      <c r="W4" t="s">
        <v>118</v>
      </c>
      <c r="X4" t="s">
        <v>119</v>
      </c>
      <c r="Y4" t="s">
        <v>120</v>
      </c>
      <c r="Z4" t="s">
        <v>121</v>
      </c>
      <c r="AA4" t="s">
        <v>122</v>
      </c>
      <c r="AB4" t="s">
        <v>123</v>
      </c>
      <c r="AC4" t="s">
        <v>124</v>
      </c>
    </row>
    <row r="5" spans="1:29" ht="14.5" customHeight="1" x14ac:dyDescent="0.2">
      <c r="A5" t="s">
        <v>125</v>
      </c>
      <c r="B5" t="s">
        <v>126</v>
      </c>
      <c r="C5" t="s">
        <v>127</v>
      </c>
      <c r="D5">
        <v>79665228</v>
      </c>
      <c r="E5">
        <v>79128659</v>
      </c>
      <c r="F5">
        <v>78631679</v>
      </c>
      <c r="G5">
        <v>77510467</v>
      </c>
      <c r="H5">
        <v>78572588</v>
      </c>
      <c r="I5">
        <v>79478260</v>
      </c>
      <c r="J5">
        <v>82001040</v>
      </c>
      <c r="K5">
        <v>80618618</v>
      </c>
      <c r="L5">
        <v>79828758</v>
      </c>
      <c r="M5">
        <v>77920943</v>
      </c>
      <c r="N5" t="s">
        <v>56</v>
      </c>
      <c r="O5" t="s">
        <v>56</v>
      </c>
      <c r="P5">
        <v>75382630</v>
      </c>
      <c r="Q5">
        <v>75896809</v>
      </c>
      <c r="R5">
        <v>75045234</v>
      </c>
      <c r="S5">
        <v>76064203</v>
      </c>
      <c r="T5">
        <v>76892701</v>
      </c>
      <c r="U5">
        <v>77633661</v>
      </c>
      <c r="V5">
        <v>79414702</v>
      </c>
      <c r="W5">
        <v>80543949</v>
      </c>
      <c r="X5">
        <v>84003883</v>
      </c>
      <c r="Y5">
        <v>86058037</v>
      </c>
      <c r="Z5">
        <v>86984357</v>
      </c>
      <c r="AA5">
        <v>88867618</v>
      </c>
      <c r="AB5">
        <v>91359312</v>
      </c>
      <c r="AC5">
        <v>90330142</v>
      </c>
    </row>
    <row r="6" spans="1:29" ht="14.5" customHeight="1" x14ac:dyDescent="0.2">
      <c r="A6" t="s">
        <v>125</v>
      </c>
      <c r="B6" t="s">
        <v>126</v>
      </c>
      <c r="C6" t="s">
        <v>128</v>
      </c>
      <c r="D6">
        <v>48199088</v>
      </c>
      <c r="E6">
        <v>47032995</v>
      </c>
      <c r="F6">
        <v>46682238</v>
      </c>
      <c r="G6">
        <v>44528996</v>
      </c>
      <c r="H6">
        <v>46788058</v>
      </c>
      <c r="I6">
        <v>46165547</v>
      </c>
      <c r="J6">
        <v>48955518</v>
      </c>
      <c r="K6">
        <v>49452096</v>
      </c>
      <c r="L6">
        <v>47732360</v>
      </c>
      <c r="M6">
        <v>46565024</v>
      </c>
      <c r="N6" t="s">
        <v>56</v>
      </c>
      <c r="O6" t="s">
        <v>56</v>
      </c>
      <c r="P6">
        <v>49698876</v>
      </c>
      <c r="Q6">
        <v>50673326</v>
      </c>
      <c r="R6">
        <v>47974334</v>
      </c>
      <c r="S6">
        <v>45604455</v>
      </c>
      <c r="T6">
        <v>43479905</v>
      </c>
      <c r="U6">
        <v>48963906</v>
      </c>
      <c r="V6">
        <v>48823736</v>
      </c>
      <c r="W6">
        <v>52248194</v>
      </c>
      <c r="X6">
        <v>55752919</v>
      </c>
      <c r="Y6">
        <v>60994068</v>
      </c>
      <c r="Z6">
        <v>62767786</v>
      </c>
      <c r="AA6">
        <v>62794948</v>
      </c>
      <c r="AB6">
        <v>66923426</v>
      </c>
      <c r="AC6">
        <v>67245643</v>
      </c>
    </row>
    <row r="7" spans="1:29" ht="14.5" customHeight="1" x14ac:dyDescent="0.2">
      <c r="A7" t="s">
        <v>125</v>
      </c>
      <c r="B7" t="s">
        <v>126</v>
      </c>
      <c r="C7" t="s">
        <v>129</v>
      </c>
      <c r="D7">
        <v>19581989</v>
      </c>
      <c r="E7">
        <v>20228022</v>
      </c>
      <c r="F7">
        <v>20888801</v>
      </c>
      <c r="G7">
        <v>19584043</v>
      </c>
      <c r="H7">
        <v>20228423</v>
      </c>
      <c r="I7">
        <v>20883844</v>
      </c>
      <c r="J7">
        <v>20881139</v>
      </c>
      <c r="K7">
        <v>18627747</v>
      </c>
      <c r="L7">
        <v>18043242</v>
      </c>
      <c r="M7">
        <v>16669435</v>
      </c>
      <c r="N7" t="s">
        <v>56</v>
      </c>
      <c r="O7" t="s">
        <v>56</v>
      </c>
      <c r="P7">
        <v>9316091</v>
      </c>
      <c r="Q7">
        <v>10038120</v>
      </c>
      <c r="R7">
        <v>9043452</v>
      </c>
      <c r="S7">
        <v>8991274</v>
      </c>
      <c r="T7">
        <v>8857754</v>
      </c>
      <c r="U7">
        <v>9803287</v>
      </c>
      <c r="V7">
        <v>9571973</v>
      </c>
      <c r="W7">
        <v>10163290</v>
      </c>
      <c r="X7">
        <v>10245675</v>
      </c>
      <c r="Y7">
        <v>10377700</v>
      </c>
      <c r="Z7">
        <v>10851585</v>
      </c>
      <c r="AA7">
        <v>11551417</v>
      </c>
      <c r="AB7">
        <v>11183947</v>
      </c>
      <c r="AC7">
        <v>11254817</v>
      </c>
    </row>
    <row r="8" spans="1:29" ht="14.5" customHeight="1" x14ac:dyDescent="0.2">
      <c r="A8" t="s">
        <v>125</v>
      </c>
      <c r="B8" t="s">
        <v>126</v>
      </c>
      <c r="C8" t="s">
        <v>130</v>
      </c>
      <c r="D8">
        <v>767450</v>
      </c>
      <c r="E8">
        <v>847387</v>
      </c>
      <c r="F8">
        <v>725106</v>
      </c>
      <c r="G8">
        <v>1028117</v>
      </c>
      <c r="H8">
        <v>1204723</v>
      </c>
      <c r="I8">
        <v>1227390</v>
      </c>
      <c r="J8">
        <v>1201344</v>
      </c>
      <c r="K8">
        <v>1182482</v>
      </c>
      <c r="L8">
        <v>1235104</v>
      </c>
      <c r="M8">
        <v>2147054</v>
      </c>
      <c r="N8" t="s">
        <v>56</v>
      </c>
      <c r="O8" t="s">
        <v>56</v>
      </c>
      <c r="P8">
        <v>2147143</v>
      </c>
      <c r="Q8">
        <v>1352561</v>
      </c>
      <c r="R8">
        <v>2408829</v>
      </c>
      <c r="S8">
        <v>2438819</v>
      </c>
      <c r="T8">
        <v>2197855</v>
      </c>
      <c r="U8">
        <v>2250203</v>
      </c>
      <c r="V8">
        <v>2142562</v>
      </c>
      <c r="W8">
        <v>1226743</v>
      </c>
      <c r="X8">
        <v>1084707</v>
      </c>
      <c r="Y8">
        <v>1135985</v>
      </c>
      <c r="Z8">
        <v>782670</v>
      </c>
      <c r="AA8">
        <v>586884</v>
      </c>
      <c r="AB8">
        <v>619111</v>
      </c>
      <c r="AC8">
        <v>405260</v>
      </c>
    </row>
    <row r="9" spans="1:29" ht="14.5" customHeight="1" x14ac:dyDescent="0.2">
      <c r="A9" t="s">
        <v>125</v>
      </c>
      <c r="B9" t="s">
        <v>126</v>
      </c>
      <c r="C9" t="s">
        <v>131</v>
      </c>
      <c r="D9">
        <v>2529154</v>
      </c>
      <c r="E9">
        <v>2476181</v>
      </c>
      <c r="F9">
        <v>1553817</v>
      </c>
      <c r="G9">
        <v>2912978</v>
      </c>
      <c r="H9">
        <v>2790285</v>
      </c>
      <c r="I9">
        <v>2713173</v>
      </c>
      <c r="J9">
        <v>2867140</v>
      </c>
      <c r="K9">
        <v>2727215</v>
      </c>
      <c r="L9">
        <v>2987303</v>
      </c>
      <c r="M9">
        <v>3065354</v>
      </c>
      <c r="N9" t="s">
        <v>56</v>
      </c>
      <c r="O9" t="s">
        <v>56</v>
      </c>
      <c r="P9">
        <v>3048127</v>
      </c>
      <c r="Q9">
        <v>3112294</v>
      </c>
      <c r="R9">
        <v>3193403</v>
      </c>
      <c r="S9">
        <v>3189863</v>
      </c>
      <c r="T9">
        <v>2998469</v>
      </c>
      <c r="U9">
        <v>2709062</v>
      </c>
      <c r="V9">
        <v>2785007</v>
      </c>
      <c r="W9">
        <v>2358483</v>
      </c>
      <c r="X9">
        <v>2632534</v>
      </c>
      <c r="Y9">
        <v>2318930</v>
      </c>
      <c r="Z9">
        <v>1811014</v>
      </c>
      <c r="AA9">
        <v>2394633</v>
      </c>
      <c r="AB9">
        <v>2441526</v>
      </c>
      <c r="AC9">
        <v>1425853</v>
      </c>
    </row>
    <row r="10" spans="1:29" ht="14.5" customHeight="1" x14ac:dyDescent="0.2">
      <c r="A10" t="s">
        <v>125</v>
      </c>
      <c r="B10" t="s">
        <v>126</v>
      </c>
      <c r="C10" t="s">
        <v>132</v>
      </c>
      <c r="D10">
        <v>8587547</v>
      </c>
      <c r="E10">
        <v>8544074</v>
      </c>
      <c r="F10">
        <v>8781717</v>
      </c>
      <c r="G10">
        <v>9456333</v>
      </c>
      <c r="H10">
        <v>7561099</v>
      </c>
      <c r="I10">
        <v>8488306</v>
      </c>
      <c r="J10">
        <v>8095899</v>
      </c>
      <c r="K10">
        <v>8629078</v>
      </c>
      <c r="L10">
        <v>9830749</v>
      </c>
      <c r="M10">
        <v>9474076</v>
      </c>
      <c r="N10" t="s">
        <v>56</v>
      </c>
      <c r="O10" t="s">
        <v>56</v>
      </c>
      <c r="P10">
        <v>11172393</v>
      </c>
      <c r="Q10">
        <v>10720508</v>
      </c>
      <c r="R10">
        <v>12425216</v>
      </c>
      <c r="S10">
        <v>15839792</v>
      </c>
      <c r="T10">
        <v>19358718</v>
      </c>
      <c r="U10">
        <v>13907203</v>
      </c>
      <c r="V10">
        <v>16091424</v>
      </c>
      <c r="W10">
        <v>14547239</v>
      </c>
      <c r="X10">
        <v>14288048</v>
      </c>
      <c r="Y10">
        <v>11231354</v>
      </c>
      <c r="Z10">
        <v>10771302</v>
      </c>
      <c r="AA10">
        <v>11539736</v>
      </c>
      <c r="AB10">
        <v>10191302</v>
      </c>
      <c r="AC10">
        <v>9998569</v>
      </c>
    </row>
    <row r="11" spans="1:29" ht="14.5" customHeight="1" x14ac:dyDescent="0.2">
      <c r="A11" t="s">
        <v>133</v>
      </c>
    </row>
    <row r="12" spans="1:29" ht="14.5" customHeight="1" x14ac:dyDescent="0.2">
      <c r="A12" t="s">
        <v>56</v>
      </c>
      <c r="B12" t="s">
        <v>134</v>
      </c>
    </row>
    <row r="13" spans="1:29" ht="14.5" customHeight="1" x14ac:dyDescent="0.2">
      <c r="A13" t="s">
        <v>135</v>
      </c>
    </row>
    <row r="14" spans="1:29" ht="14.5" customHeight="1" x14ac:dyDescent="0.2">
      <c r="A14">
        <v>1</v>
      </c>
      <c r="B14" t="s">
        <v>136</v>
      </c>
    </row>
    <row r="15" spans="1:29" ht="14.5" customHeight="1" x14ac:dyDescent="0.2">
      <c r="A15">
        <v>2</v>
      </c>
      <c r="B15" t="s">
        <v>137</v>
      </c>
    </row>
    <row r="16" spans="1:29" ht="14.5" customHeight="1" x14ac:dyDescent="0.2">
      <c r="A16">
        <v>3</v>
      </c>
      <c r="B16" t="s">
        <v>138</v>
      </c>
    </row>
    <row r="17" spans="1:2" ht="14.5" customHeight="1" x14ac:dyDescent="0.2">
      <c r="A17">
        <v>4</v>
      </c>
      <c r="B17" t="s">
        <v>139</v>
      </c>
    </row>
    <row r="18" spans="1:2" ht="14.5" customHeight="1" x14ac:dyDescent="0.2">
      <c r="A18">
        <v>5</v>
      </c>
      <c r="B18" t="s">
        <v>140</v>
      </c>
    </row>
    <row r="19" spans="1:2" ht="14.5" customHeight="1" x14ac:dyDescent="0.2">
      <c r="A19">
        <v>6</v>
      </c>
      <c r="B19" t="s">
        <v>141</v>
      </c>
    </row>
    <row r="20" spans="1:2" ht="14.5" customHeight="1" x14ac:dyDescent="0.2">
      <c r="A20">
        <v>7</v>
      </c>
      <c r="B20" t="s">
        <v>142</v>
      </c>
    </row>
    <row r="21" spans="1:2" ht="14.5" customHeight="1" x14ac:dyDescent="0.2">
      <c r="A21">
        <v>9</v>
      </c>
      <c r="B21" t="s">
        <v>143</v>
      </c>
    </row>
    <row r="22" spans="1:2" ht="14.5" customHeight="1" x14ac:dyDescent="0.2">
      <c r="A22">
        <v>16</v>
      </c>
      <c r="B22" t="s">
        <v>144</v>
      </c>
    </row>
    <row r="23" spans="1:2" ht="14.5" customHeight="1" x14ac:dyDescent="0.2">
      <c r="A23">
        <v>17</v>
      </c>
      <c r="B23" t="s">
        <v>145</v>
      </c>
    </row>
    <row r="24" spans="1:2" ht="14.5" customHeight="1" x14ac:dyDescent="0.2">
      <c r="A24">
        <v>18</v>
      </c>
      <c r="B24" t="s">
        <v>146</v>
      </c>
    </row>
    <row r="25" spans="1:2" ht="14.5" customHeight="1" x14ac:dyDescent="0.2">
      <c r="A25">
        <v>12</v>
      </c>
      <c r="B25" t="s">
        <v>147</v>
      </c>
    </row>
    <row r="26" spans="1:2" ht="14.5" customHeight="1" x14ac:dyDescent="0.2">
      <c r="A26">
        <v>15</v>
      </c>
      <c r="B26" t="s">
        <v>148</v>
      </c>
    </row>
    <row r="27" spans="1:2" ht="14.5" customHeight="1" x14ac:dyDescent="0.2">
      <c r="A27" t="s">
        <v>149</v>
      </c>
    </row>
    <row r="28" spans="1:2" ht="14.5" customHeight="1" x14ac:dyDescent="0.2">
      <c r="A28" t="s">
        <v>150</v>
      </c>
    </row>
    <row r="29" spans="1:2" ht="14.5" customHeight="1" x14ac:dyDescent="0.2">
      <c r="A29" t="s">
        <v>151</v>
      </c>
    </row>
  </sheetData>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workbookViewId="0">
      <selection activeCell="D5" sqref="D5"/>
    </sheetView>
  </sheetViews>
  <sheetFormatPr baseColWidth="10" defaultColWidth="8.83203125" defaultRowHeight="15" x14ac:dyDescent="0.2"/>
  <cols>
    <col min="1" max="1025" width="10.83203125" customWidth="1"/>
  </cols>
  <sheetData>
    <row r="1" spans="1:29" ht="14.5" customHeight="1" x14ac:dyDescent="0.2">
      <c r="A1" t="s">
        <v>152</v>
      </c>
    </row>
    <row r="2" spans="1:29" ht="14.5" customHeight="1" x14ac:dyDescent="0.2">
      <c r="A2" t="s">
        <v>94</v>
      </c>
    </row>
    <row r="3" spans="1:29" ht="14.5" customHeight="1" x14ac:dyDescent="0.2">
      <c r="A3" t="s">
        <v>95</v>
      </c>
    </row>
    <row r="4" spans="1:29" ht="14.5" customHeight="1" x14ac:dyDescent="0.2">
      <c r="A4" t="s">
        <v>96</v>
      </c>
      <c r="B4" t="s">
        <v>97</v>
      </c>
      <c r="C4" t="s">
        <v>98</v>
      </c>
      <c r="D4" t="s">
        <v>99</v>
      </c>
      <c r="E4" t="s">
        <v>100</v>
      </c>
      <c r="F4" t="s">
        <v>101</v>
      </c>
      <c r="G4" t="s">
        <v>102</v>
      </c>
      <c r="H4" t="s">
        <v>103</v>
      </c>
      <c r="I4" t="s">
        <v>104</v>
      </c>
      <c r="J4" t="s">
        <v>105</v>
      </c>
      <c r="K4" t="s">
        <v>106</v>
      </c>
      <c r="L4" t="s">
        <v>107</v>
      </c>
      <c r="M4" t="s">
        <v>108</v>
      </c>
      <c r="N4" t="s">
        <v>109</v>
      </c>
      <c r="O4" t="s">
        <v>110</v>
      </c>
      <c r="P4" t="s">
        <v>111</v>
      </c>
      <c r="Q4" t="s">
        <v>112</v>
      </c>
      <c r="R4" t="s">
        <v>113</v>
      </c>
      <c r="S4" t="s">
        <v>114</v>
      </c>
      <c r="T4" t="s">
        <v>115</v>
      </c>
      <c r="U4" t="s">
        <v>116</v>
      </c>
      <c r="V4" t="s">
        <v>117</v>
      </c>
      <c r="W4" t="s">
        <v>118</v>
      </c>
      <c r="X4" t="s">
        <v>119</v>
      </c>
      <c r="Y4" t="s">
        <v>120</v>
      </c>
      <c r="Z4" t="s">
        <v>121</v>
      </c>
      <c r="AA4" t="s">
        <v>122</v>
      </c>
      <c r="AB4" t="s">
        <v>123</v>
      </c>
      <c r="AC4" t="s">
        <v>124</v>
      </c>
    </row>
    <row r="5" spans="1:29" ht="14.5" customHeight="1" x14ac:dyDescent="0.2">
      <c r="A5" t="s">
        <v>153</v>
      </c>
      <c r="B5" t="s">
        <v>126</v>
      </c>
      <c r="C5" t="s">
        <v>154</v>
      </c>
      <c r="D5">
        <v>57.3</v>
      </c>
      <c r="E5">
        <v>60.1</v>
      </c>
      <c r="F5">
        <v>64.599999999999994</v>
      </c>
      <c r="G5">
        <v>71.400000000000006</v>
      </c>
      <c r="H5">
        <v>76.900000000000006</v>
      </c>
      <c r="I5">
        <v>82.7</v>
      </c>
      <c r="J5">
        <v>91.6</v>
      </c>
      <c r="K5">
        <v>98.9</v>
      </c>
      <c r="L5">
        <v>104</v>
      </c>
      <c r="M5">
        <v>103.1</v>
      </c>
      <c r="N5" t="s">
        <v>56</v>
      </c>
      <c r="O5" t="s">
        <v>56</v>
      </c>
      <c r="P5">
        <v>105</v>
      </c>
      <c r="Q5">
        <v>108.2</v>
      </c>
      <c r="R5">
        <v>111.3</v>
      </c>
      <c r="S5">
        <v>116.8</v>
      </c>
      <c r="T5">
        <v>123.5</v>
      </c>
      <c r="U5">
        <v>130</v>
      </c>
      <c r="V5">
        <v>137.1</v>
      </c>
      <c r="W5">
        <v>143.5</v>
      </c>
      <c r="X5">
        <v>149.69999999999999</v>
      </c>
      <c r="Y5">
        <v>156.80000000000001</v>
      </c>
      <c r="Z5">
        <v>165.5</v>
      </c>
      <c r="AA5">
        <v>175.1</v>
      </c>
      <c r="AB5">
        <v>179.8</v>
      </c>
      <c r="AC5">
        <v>188.3</v>
      </c>
    </row>
    <row r="6" spans="1:29" ht="14.5" customHeight="1" x14ac:dyDescent="0.2">
      <c r="A6" t="s">
        <v>133</v>
      </c>
    </row>
    <row r="7" spans="1:29" ht="14.5" customHeight="1" x14ac:dyDescent="0.2">
      <c r="A7" t="s">
        <v>56</v>
      </c>
      <c r="B7" t="s">
        <v>134</v>
      </c>
    </row>
    <row r="8" spans="1:29" ht="14.5" customHeight="1" x14ac:dyDescent="0.2">
      <c r="A8" t="s">
        <v>135</v>
      </c>
    </row>
    <row r="9" spans="1:29" ht="14.5" customHeight="1" x14ac:dyDescent="0.2">
      <c r="A9">
        <v>1</v>
      </c>
      <c r="B9" t="s">
        <v>136</v>
      </c>
    </row>
    <row r="10" spans="1:29" ht="14.5" customHeight="1" x14ac:dyDescent="0.2">
      <c r="A10">
        <v>2</v>
      </c>
      <c r="B10" t="s">
        <v>137</v>
      </c>
    </row>
    <row r="11" spans="1:29" ht="14.5" customHeight="1" x14ac:dyDescent="0.2">
      <c r="A11">
        <v>3</v>
      </c>
      <c r="B11" t="s">
        <v>138</v>
      </c>
    </row>
    <row r="12" spans="1:29" ht="14.5" customHeight="1" x14ac:dyDescent="0.2">
      <c r="A12">
        <v>4</v>
      </c>
      <c r="B12" t="s">
        <v>155</v>
      </c>
    </row>
    <row r="13" spans="1:29" ht="14.5" customHeight="1" x14ac:dyDescent="0.2">
      <c r="A13">
        <v>5</v>
      </c>
      <c r="B13" t="s">
        <v>139</v>
      </c>
    </row>
    <row r="14" spans="1:29" ht="14.5" customHeight="1" x14ac:dyDescent="0.2">
      <c r="A14">
        <v>6</v>
      </c>
      <c r="B14" t="s">
        <v>140</v>
      </c>
    </row>
    <row r="15" spans="1:29" ht="14.5" customHeight="1" x14ac:dyDescent="0.2">
      <c r="A15">
        <v>7</v>
      </c>
      <c r="B15" t="s">
        <v>141</v>
      </c>
    </row>
    <row r="16" spans="1:29" ht="14.5" customHeight="1" x14ac:dyDescent="0.2">
      <c r="A16">
        <v>8</v>
      </c>
      <c r="B16" t="s">
        <v>142</v>
      </c>
    </row>
    <row r="17" spans="1:2" ht="14.5" customHeight="1" x14ac:dyDescent="0.2">
      <c r="A17">
        <v>10</v>
      </c>
      <c r="B17" t="s">
        <v>143</v>
      </c>
    </row>
    <row r="18" spans="1:2" ht="14.5" customHeight="1" x14ac:dyDescent="0.2">
      <c r="A18">
        <v>17</v>
      </c>
      <c r="B18" t="s">
        <v>144</v>
      </c>
    </row>
    <row r="19" spans="1:2" ht="14.5" customHeight="1" x14ac:dyDescent="0.2">
      <c r="A19">
        <v>18</v>
      </c>
      <c r="B19" t="s">
        <v>145</v>
      </c>
    </row>
    <row r="20" spans="1:2" ht="14.5" customHeight="1" x14ac:dyDescent="0.2">
      <c r="A20">
        <v>19</v>
      </c>
      <c r="B20" t="s">
        <v>146</v>
      </c>
    </row>
    <row r="21" spans="1:2" ht="14.5" customHeight="1" x14ac:dyDescent="0.2">
      <c r="A21">
        <v>13</v>
      </c>
      <c r="B21" t="s">
        <v>147</v>
      </c>
    </row>
    <row r="22" spans="1:2" ht="14.5" customHeight="1" x14ac:dyDescent="0.2">
      <c r="A22">
        <v>16</v>
      </c>
      <c r="B22" t="s">
        <v>156</v>
      </c>
    </row>
    <row r="23" spans="1:2" ht="14.5" customHeight="1" x14ac:dyDescent="0.2">
      <c r="A23" t="s">
        <v>149</v>
      </c>
    </row>
    <row r="24" spans="1:2" ht="14.5" customHeight="1" x14ac:dyDescent="0.2">
      <c r="A24" t="s">
        <v>157</v>
      </c>
    </row>
    <row r="25" spans="1:2" ht="14.5" customHeight="1" x14ac:dyDescent="0.2">
      <c r="A25" t="s">
        <v>158</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C1" workbookViewId="0">
      <selection activeCell="G1" sqref="G1"/>
    </sheetView>
  </sheetViews>
  <sheetFormatPr baseColWidth="10" defaultColWidth="8.83203125" defaultRowHeight="15" x14ac:dyDescent="0.2"/>
  <cols>
    <col min="1" max="1" width="18" customWidth="1"/>
    <col min="2" max="2" width="45.1640625" customWidth="1"/>
    <col min="3" max="3" width="24.83203125" customWidth="1"/>
    <col min="4" max="13" width="18.83203125" customWidth="1"/>
    <col min="14" max="15" width="10.1640625" customWidth="1"/>
    <col min="16" max="23" width="18.83203125" customWidth="1"/>
    <col min="24" max="29" width="20.1640625" customWidth="1"/>
    <col min="30" max="1025" width="10.83203125" customWidth="1"/>
  </cols>
  <sheetData>
    <row r="1" spans="1:29" ht="14.5" customHeight="1" x14ac:dyDescent="0.2">
      <c r="A1" t="s">
        <v>0</v>
      </c>
    </row>
    <row r="2" spans="1:29" ht="14.5" customHeight="1" x14ac:dyDescent="0.2">
      <c r="C2" t="s">
        <v>1</v>
      </c>
    </row>
    <row r="3" spans="1:29" ht="14.5" customHeight="1" x14ac:dyDescent="0.2">
      <c r="C3" t="s">
        <v>2</v>
      </c>
      <c r="D3">
        <v>1984</v>
      </c>
      <c r="E3">
        <v>1985</v>
      </c>
      <c r="F3">
        <v>1986</v>
      </c>
      <c r="G3">
        <v>1987</v>
      </c>
      <c r="H3">
        <v>1988</v>
      </c>
      <c r="I3">
        <v>1989</v>
      </c>
      <c r="J3">
        <v>1990</v>
      </c>
      <c r="K3">
        <v>1991</v>
      </c>
      <c r="L3">
        <v>1992</v>
      </c>
      <c r="M3">
        <v>1993</v>
      </c>
      <c r="N3">
        <v>1994</v>
      </c>
      <c r="O3">
        <v>1995</v>
      </c>
      <c r="P3">
        <v>1996</v>
      </c>
      <c r="Q3">
        <v>1997</v>
      </c>
      <c r="R3">
        <v>1998</v>
      </c>
      <c r="S3">
        <v>1999</v>
      </c>
      <c r="T3">
        <v>2000</v>
      </c>
      <c r="U3">
        <v>2001</v>
      </c>
      <c r="V3">
        <v>2002</v>
      </c>
      <c r="W3">
        <v>2003</v>
      </c>
      <c r="X3">
        <v>2004</v>
      </c>
      <c r="Y3">
        <v>2005</v>
      </c>
      <c r="Z3">
        <v>2006</v>
      </c>
      <c r="AA3">
        <v>2007</v>
      </c>
      <c r="AB3">
        <v>2008</v>
      </c>
      <c r="AC3">
        <v>2009</v>
      </c>
    </row>
    <row r="4" spans="1:29" ht="14.5" customHeight="1" x14ac:dyDescent="0.2">
      <c r="A4" t="s">
        <v>3</v>
      </c>
      <c r="B4" t="s">
        <v>159</v>
      </c>
    </row>
    <row r="5" spans="1:29" ht="14.5" customHeight="1" x14ac:dyDescent="0.2">
      <c r="A5" t="s">
        <v>5</v>
      </c>
      <c r="B5" t="s">
        <v>51</v>
      </c>
    </row>
    <row r="6" spans="1:29" ht="14.5" customHeight="1" x14ac:dyDescent="0.2">
      <c r="B6" t="s">
        <v>22</v>
      </c>
      <c r="C6" t="s">
        <v>160</v>
      </c>
      <c r="D6" s="34">
        <v>2761807742.4000001</v>
      </c>
      <c r="E6" s="34">
        <v>2826682999.5</v>
      </c>
      <c r="F6" s="34">
        <v>3015672574.8000002</v>
      </c>
      <c r="G6" s="34">
        <v>3179370314.4000001</v>
      </c>
      <c r="H6" s="34">
        <v>3598001660.1999998</v>
      </c>
      <c r="I6" s="34">
        <v>3817890736.9000001</v>
      </c>
      <c r="J6" s="34">
        <v>4484325448.8000002</v>
      </c>
      <c r="K6" s="34">
        <v>4890812294.3999996</v>
      </c>
      <c r="L6" s="34">
        <v>4964165440</v>
      </c>
      <c r="M6" s="34">
        <v>4800853974.3999996</v>
      </c>
      <c r="P6" s="34">
        <v>5218381980</v>
      </c>
      <c r="Q6" s="34">
        <v>5482853873.1999998</v>
      </c>
      <c r="R6" s="34">
        <v>5339543374.1999998</v>
      </c>
      <c r="S6" s="34">
        <v>5326600344</v>
      </c>
      <c r="T6" s="34">
        <v>5369768267.5</v>
      </c>
      <c r="U6" s="34">
        <v>6365307780</v>
      </c>
      <c r="V6" s="34">
        <v>6693734205.6000004</v>
      </c>
      <c r="W6" s="34">
        <v>7497615839</v>
      </c>
      <c r="X6" s="34">
        <v>8346211974.3000002</v>
      </c>
      <c r="Y6" s="34">
        <v>9563869862.3999996</v>
      </c>
      <c r="Z6" s="34">
        <v>10388068583</v>
      </c>
      <c r="AA6" s="34">
        <v>10995395394.799999</v>
      </c>
      <c r="AB6" s="34">
        <v>12032831994.799999</v>
      </c>
      <c r="AC6" s="34">
        <v>12662354576.9</v>
      </c>
    </row>
    <row r="7" spans="1:29" ht="14.5" customHeight="1" x14ac:dyDescent="0.2">
      <c r="C7" t="s">
        <v>161</v>
      </c>
      <c r="D7" s="34">
        <v>1122047969.7</v>
      </c>
      <c r="E7" s="34">
        <v>1215704122.2</v>
      </c>
      <c r="F7" s="34">
        <v>1349416544.5999999</v>
      </c>
      <c r="G7" s="34">
        <v>1398300670.2</v>
      </c>
      <c r="H7" s="34">
        <v>1555565728.7</v>
      </c>
      <c r="I7" s="34">
        <v>1727093898.8</v>
      </c>
      <c r="J7" s="34">
        <v>1912712332.4000001</v>
      </c>
      <c r="K7" s="34">
        <v>1842284178.3</v>
      </c>
      <c r="L7" s="34">
        <v>1876497168</v>
      </c>
      <c r="M7" s="34">
        <v>1718618748.5</v>
      </c>
      <c r="P7" s="34">
        <v>978189555</v>
      </c>
      <c r="Q7" s="34">
        <v>1086124584</v>
      </c>
      <c r="R7" s="34">
        <v>1006536207.6</v>
      </c>
      <c r="S7" s="34">
        <v>1050180803.2</v>
      </c>
      <c r="T7" s="34">
        <v>1093932619</v>
      </c>
      <c r="U7" s="34">
        <v>1274427310</v>
      </c>
      <c r="V7" s="34">
        <v>1312317498.3</v>
      </c>
      <c r="W7" s="34">
        <v>1458432115</v>
      </c>
      <c r="X7" s="34">
        <v>1533777547.5</v>
      </c>
      <c r="Y7" s="34">
        <v>1627223360</v>
      </c>
      <c r="Z7" s="34">
        <v>1795937317.5</v>
      </c>
      <c r="AA7" s="34">
        <v>2022653116.7</v>
      </c>
      <c r="AB7" s="34">
        <v>2010873670.5999999</v>
      </c>
      <c r="AC7" s="34">
        <v>2119282041.0999999</v>
      </c>
    </row>
    <row r="8" spans="1:29" ht="14.5" customHeight="1" x14ac:dyDescent="0.2">
      <c r="C8" t="s">
        <v>162</v>
      </c>
      <c r="D8" s="34">
        <v>43974885</v>
      </c>
      <c r="E8" s="34">
        <v>50927958.700000003</v>
      </c>
      <c r="F8" s="34">
        <v>46841847.600000001</v>
      </c>
      <c r="G8" s="34">
        <v>73407553.799999997</v>
      </c>
      <c r="H8" s="34">
        <v>92643198.700000003</v>
      </c>
      <c r="I8" s="34">
        <v>101505153</v>
      </c>
      <c r="J8" s="34">
        <v>110043110.40000001</v>
      </c>
      <c r="K8" s="34">
        <v>116947469.8</v>
      </c>
      <c r="L8" s="34">
        <v>128450816</v>
      </c>
      <c r="M8" s="34">
        <v>221361267.40000001</v>
      </c>
      <c r="P8" s="34">
        <v>225450015</v>
      </c>
      <c r="Q8" s="34">
        <v>146347100.19999999</v>
      </c>
      <c r="R8" s="34">
        <v>268102667.69999999</v>
      </c>
      <c r="S8" s="34">
        <v>284854059.19999999</v>
      </c>
      <c r="T8" s="34">
        <v>271435092.5</v>
      </c>
      <c r="U8" s="34">
        <v>292526390</v>
      </c>
      <c r="V8" s="34">
        <v>293745250.19999999</v>
      </c>
      <c r="W8" s="34">
        <v>176037620.5</v>
      </c>
      <c r="X8" s="34">
        <v>162380637.90000001</v>
      </c>
      <c r="Y8" s="34">
        <v>178122448</v>
      </c>
      <c r="Z8" s="34">
        <v>129531885</v>
      </c>
      <c r="AA8" s="34">
        <v>102763388.40000001</v>
      </c>
      <c r="AB8" s="34">
        <v>111316157.8</v>
      </c>
      <c r="AC8" s="34">
        <v>76310458</v>
      </c>
    </row>
    <row r="9" spans="1:29" ht="14.5" customHeight="1" x14ac:dyDescent="0.2">
      <c r="C9" t="s">
        <v>163</v>
      </c>
      <c r="D9" s="34">
        <v>3927830597.0999999</v>
      </c>
      <c r="E9" s="34">
        <v>4093315080.4000001</v>
      </c>
      <c r="F9" s="34">
        <v>4411930967</v>
      </c>
      <c r="G9" s="34">
        <v>4651078538.3999996</v>
      </c>
      <c r="H9" s="34">
        <v>5246210587.6000004</v>
      </c>
      <c r="I9" s="34">
        <v>5646489788.6999998</v>
      </c>
      <c r="J9" s="34">
        <v>6507080891.6000004</v>
      </c>
      <c r="K9" s="34">
        <v>6850043942.5</v>
      </c>
      <c r="L9" s="34">
        <v>6969113424</v>
      </c>
      <c r="M9" s="34">
        <v>6740833990.3000002</v>
      </c>
      <c r="P9" s="34">
        <v>6422021550</v>
      </c>
      <c r="Q9" s="34">
        <v>6715325557.3999996</v>
      </c>
      <c r="R9" s="34">
        <v>6614182249.5</v>
      </c>
      <c r="S9" s="34">
        <v>6661635206.3999996</v>
      </c>
      <c r="T9" s="34">
        <v>6735135979</v>
      </c>
      <c r="U9" s="34">
        <v>7932261480</v>
      </c>
      <c r="V9" s="34">
        <v>8299796954.1000004</v>
      </c>
      <c r="W9" s="34">
        <v>9132085574.5</v>
      </c>
      <c r="X9" s="34">
        <v>10042370159.700001</v>
      </c>
      <c r="Y9" s="34">
        <v>11369215670.4</v>
      </c>
      <c r="Z9" s="34">
        <v>12313537785.5</v>
      </c>
      <c r="AA9" s="34">
        <v>13120811899.9</v>
      </c>
      <c r="AB9" s="34">
        <v>14155021823.200001</v>
      </c>
      <c r="AC9" s="34">
        <v>14857947076</v>
      </c>
    </row>
    <row r="10" spans="1:29" ht="14.5" customHeight="1" x14ac:dyDescent="0.2">
      <c r="B10" t="s">
        <v>23</v>
      </c>
      <c r="D10" s="34">
        <v>144920524.19999999</v>
      </c>
      <c r="E10" s="34">
        <v>148818478.09999999</v>
      </c>
      <c r="F10" s="34">
        <v>100376578.2</v>
      </c>
      <c r="G10" s="34">
        <v>207986629.19999999</v>
      </c>
      <c r="H10" s="34">
        <v>214572916.5</v>
      </c>
      <c r="I10" s="34">
        <v>224379407.09999999</v>
      </c>
      <c r="J10" s="34">
        <v>262630024</v>
      </c>
      <c r="K10" s="34">
        <v>269721563.5</v>
      </c>
      <c r="L10" s="34">
        <v>310679512</v>
      </c>
      <c r="M10" s="34">
        <v>316037997.39999998</v>
      </c>
      <c r="P10" s="34">
        <v>320053335</v>
      </c>
      <c r="Q10" s="34">
        <v>336750210.80000001</v>
      </c>
      <c r="R10" s="34">
        <v>355425753.89999998</v>
      </c>
      <c r="S10" s="34">
        <v>372575998.39999998</v>
      </c>
      <c r="T10" s="34">
        <v>370310921.5</v>
      </c>
      <c r="U10" s="34">
        <v>352178060</v>
      </c>
      <c r="V10" s="34">
        <v>381824459.69999999</v>
      </c>
      <c r="W10" s="34">
        <v>338442310.5</v>
      </c>
      <c r="X10" s="34">
        <v>394090339.80000001</v>
      </c>
      <c r="Y10" s="34">
        <v>363608224</v>
      </c>
      <c r="Z10" s="34">
        <v>299722817</v>
      </c>
      <c r="AA10" s="34">
        <v>419300238.30000001</v>
      </c>
      <c r="AB10" s="34">
        <v>438986374.80000001</v>
      </c>
      <c r="AC10" s="34">
        <v>268488119.89999998</v>
      </c>
    </row>
    <row r="11" spans="1:29" ht="14.5" customHeight="1" x14ac:dyDescent="0.2">
      <c r="B11" t="s">
        <v>164</v>
      </c>
      <c r="D11" s="34">
        <f>'(7) Total Res-days'!D10*'(8) Dollars per Res-day'!D5</f>
        <v>492066443.09999996</v>
      </c>
      <c r="E11" s="34">
        <f>'(7) Total Res-days'!E10*'(8) Dollars per Res-day'!E5</f>
        <v>513498847.40000004</v>
      </c>
      <c r="F11" s="34">
        <f>'(7) Total Res-days'!F10*'(8) Dollars per Res-day'!F5</f>
        <v>567298918.19999993</v>
      </c>
      <c r="G11" s="34">
        <f>'(7) Total Res-days'!G10*'(8) Dollars per Res-day'!G5</f>
        <v>675182176.20000005</v>
      </c>
      <c r="H11" s="34">
        <f>'(7) Total Res-days'!H10*'(8) Dollars per Res-day'!H5</f>
        <v>581448513.10000002</v>
      </c>
      <c r="I11" s="34">
        <f>'(7) Total Res-days'!I10*'(8) Dollars per Res-day'!I5</f>
        <v>701982906.20000005</v>
      </c>
      <c r="J11" s="34">
        <f>'(7) Total Res-days'!J10*'(8) Dollars per Res-day'!J5</f>
        <v>741584348.39999998</v>
      </c>
      <c r="K11" s="34">
        <f>'(7) Total Res-days'!K10*'(8) Dollars per Res-day'!K5</f>
        <v>853415814.20000005</v>
      </c>
      <c r="L11" s="34">
        <f>'(7) Total Res-days'!L10*'(8) Dollars per Res-day'!L5</f>
        <v>1022397896</v>
      </c>
      <c r="M11" s="34">
        <f>'(7) Total Res-days'!M10*'(8) Dollars per Res-day'!M5</f>
        <v>976777235.5999999</v>
      </c>
      <c r="N11" s="34"/>
      <c r="O11" s="34"/>
      <c r="P11" s="34">
        <f>'(7) Total Res-days'!P10*'(8) Dollars per Res-day'!P5</f>
        <v>1173101265</v>
      </c>
      <c r="Q11" s="34">
        <f>'(7) Total Res-days'!Q10*'(8) Dollars per Res-day'!Q5</f>
        <v>1159958965.6000001</v>
      </c>
      <c r="R11" s="34">
        <f>'(7) Total Res-days'!R10*'(8) Dollars per Res-day'!R5</f>
        <v>1382926540.8</v>
      </c>
      <c r="S11" s="34">
        <f>'(7) Total Res-days'!S10*'(8) Dollars per Res-day'!S5</f>
        <v>1850087705.5999999</v>
      </c>
      <c r="T11" s="34">
        <f>'(7) Total Res-days'!T10*'(8) Dollars per Res-day'!T5</f>
        <v>2390801673</v>
      </c>
      <c r="U11" s="34">
        <f>'(7) Total Res-days'!U10*'(8) Dollars per Res-day'!U5</f>
        <v>1807936390</v>
      </c>
      <c r="V11" s="34">
        <f>'(7) Total Res-days'!V10*'(8) Dollars per Res-day'!V5</f>
        <v>2206134230.4000001</v>
      </c>
      <c r="W11" s="34">
        <f>'(7) Total Res-days'!W10*'(8) Dollars per Res-day'!W5</f>
        <v>2087528796.5</v>
      </c>
      <c r="X11" s="34">
        <f>'(7) Total Res-days'!X10*'(8) Dollars per Res-day'!X5</f>
        <v>2138920785.5999999</v>
      </c>
      <c r="Y11" s="34">
        <f>'(7) Total Res-days'!Y10*'(8) Dollars per Res-day'!Y5</f>
        <v>1761076307.2</v>
      </c>
      <c r="Z11" s="34">
        <f>'(7) Total Res-days'!Z10*'(8) Dollars per Res-day'!Z5</f>
        <v>1782650481</v>
      </c>
      <c r="AA11" s="34">
        <f>'(7) Total Res-days'!AA10*'(8) Dollars per Res-day'!AA5</f>
        <v>2020607773.5999999</v>
      </c>
      <c r="AB11" s="34">
        <f>'(7) Total Res-days'!AB10*'(8) Dollars per Res-day'!AB5</f>
        <v>1832396099.6000001</v>
      </c>
      <c r="AC11" s="34">
        <f>'(7) Total Res-days'!AC10*'(8) Dollars per Res-day'!AC5</f>
        <v>1882730542.7</v>
      </c>
    </row>
    <row r="12" spans="1:29" ht="14.5" customHeight="1" x14ac:dyDescent="0.2">
      <c r="B12" t="s">
        <v>24</v>
      </c>
    </row>
    <row r="13" spans="1:29" ht="14.5" customHeight="1" x14ac:dyDescent="0.2">
      <c r="B13" t="s">
        <v>25</v>
      </c>
    </row>
    <row r="14" spans="1:29" ht="14.5" customHeight="1" x14ac:dyDescent="0.2">
      <c r="A14" t="s">
        <v>11</v>
      </c>
      <c r="B14" t="s">
        <v>26</v>
      </c>
    </row>
    <row r="15" spans="1:29" ht="14.5" customHeight="1" x14ac:dyDescent="0.2">
      <c r="B15" t="s">
        <v>27</v>
      </c>
    </row>
    <row r="16" spans="1:29" ht="14.5" customHeight="1" x14ac:dyDescent="0.2">
      <c r="B16" t="s">
        <v>28</v>
      </c>
    </row>
    <row r="17" spans="1:29" ht="14.5" customHeight="1" x14ac:dyDescent="0.2">
      <c r="B17" t="s">
        <v>52</v>
      </c>
    </row>
    <row r="18" spans="1:29" ht="14.5" customHeight="1" x14ac:dyDescent="0.2">
      <c r="B18" t="s">
        <v>29</v>
      </c>
    </row>
    <row r="19" spans="1:29" ht="14.5" customHeight="1" x14ac:dyDescent="0.2">
      <c r="B19" t="s">
        <v>25</v>
      </c>
    </row>
    <row r="20" spans="1:29" ht="14.5" customHeight="1" x14ac:dyDescent="0.2">
      <c r="A20" t="s">
        <v>30</v>
      </c>
      <c r="D20" s="34">
        <v>4564817564.3999996</v>
      </c>
      <c r="E20" s="34">
        <v>4755632405.8999996</v>
      </c>
      <c r="F20" s="34">
        <v>5079606463.3999996</v>
      </c>
      <c r="G20" s="34">
        <v>5534247343.8000002</v>
      </c>
      <c r="H20" s="34">
        <v>6042232017.1999998</v>
      </c>
      <c r="I20" s="34">
        <v>6572852102</v>
      </c>
      <c r="J20" s="34">
        <v>7511295264</v>
      </c>
      <c r="K20" s="34">
        <v>7973181320.1999998</v>
      </c>
      <c r="L20" s="34">
        <v>8302190832</v>
      </c>
      <c r="M20" s="34">
        <v>8033649223.3000002</v>
      </c>
      <c r="N20" t="s">
        <v>14</v>
      </c>
      <c r="O20" t="s">
        <v>14</v>
      </c>
      <c r="P20" s="34">
        <v>7915176150</v>
      </c>
      <c r="Q20" s="34">
        <v>8212034733.8000002</v>
      </c>
      <c r="R20" s="34">
        <v>8352534544.1999998</v>
      </c>
      <c r="S20" s="34">
        <v>8884298910.3999996</v>
      </c>
      <c r="T20" s="34">
        <v>9496248573.5</v>
      </c>
      <c r="U20" s="34">
        <v>10092375930</v>
      </c>
      <c r="V20" s="34">
        <v>10887755644.200001</v>
      </c>
      <c r="W20" s="34">
        <v>11558056681.5</v>
      </c>
      <c r="X20" s="34">
        <v>12575381285.1</v>
      </c>
      <c r="Y20" s="34">
        <v>13493900201.6</v>
      </c>
      <c r="Z20" s="34">
        <v>14395911083.5</v>
      </c>
      <c r="AA20" s="34">
        <v>15560719911.799999</v>
      </c>
      <c r="AB20" s="34">
        <v>16426404297.6</v>
      </c>
      <c r="AC20" s="34">
        <v>17009165738.6</v>
      </c>
    </row>
    <row r="21" spans="1:29" ht="14.5" customHeight="1" x14ac:dyDescent="0.2">
      <c r="D21" s="31">
        <f t="shared" ref="D21:M21" si="0">D10/D20</f>
        <v>3.174727623951569E-2</v>
      </c>
      <c r="E21" s="31">
        <f t="shared" si="0"/>
        <v>3.1293099507727032E-2</v>
      </c>
      <c r="F21" s="31">
        <f t="shared" si="0"/>
        <v>1.9760699755629028E-2</v>
      </c>
      <c r="G21" s="31">
        <f t="shared" si="0"/>
        <v>3.7581737186540232E-2</v>
      </c>
      <c r="H21" s="31">
        <f t="shared" si="0"/>
        <v>3.5512194150967763E-2</v>
      </c>
      <c r="I21" s="31">
        <f t="shared" si="0"/>
        <v>3.4137297419445267E-2</v>
      </c>
      <c r="J21" s="31">
        <f t="shared" si="0"/>
        <v>3.4964678496760528E-2</v>
      </c>
      <c r="K21" s="31">
        <f t="shared" si="0"/>
        <v>3.3828600237230562E-2</v>
      </c>
      <c r="L21" s="31">
        <f t="shared" si="0"/>
        <v>3.7421388918514806E-2</v>
      </c>
      <c r="M21" s="31">
        <f t="shared" si="0"/>
        <v>3.9339282636761723E-2</v>
      </c>
      <c r="N21" s="31" t="s">
        <v>14</v>
      </c>
      <c r="O21" s="31" t="s">
        <v>14</v>
      </c>
      <c r="P21" s="31">
        <f t="shared" ref="P21:AC21" si="1">P10/P20</f>
        <v>4.0435402691574966E-2</v>
      </c>
      <c r="Q21" s="31">
        <f t="shared" si="1"/>
        <v>4.1006915060157537E-2</v>
      </c>
      <c r="R21" s="31">
        <f t="shared" si="1"/>
        <v>4.2553042075929831E-2</v>
      </c>
      <c r="S21" s="31">
        <f t="shared" si="1"/>
        <v>4.19364546552864E-2</v>
      </c>
      <c r="T21" s="31">
        <f t="shared" si="1"/>
        <v>3.8995495814355643E-2</v>
      </c>
      <c r="U21" s="31">
        <f t="shared" si="1"/>
        <v>3.4895455980106363E-2</v>
      </c>
      <c r="V21" s="31">
        <f t="shared" si="1"/>
        <v>3.5069161375182137E-2</v>
      </c>
      <c r="W21" s="31">
        <f t="shared" si="1"/>
        <v>2.9281938982157432E-2</v>
      </c>
      <c r="X21" s="31">
        <f t="shared" si="1"/>
        <v>3.1338241828654516E-2</v>
      </c>
      <c r="Y21" s="31">
        <f t="shared" si="1"/>
        <v>2.6946117769337453E-2</v>
      </c>
      <c r="Z21" s="31">
        <f t="shared" si="1"/>
        <v>2.0819996404640894E-2</v>
      </c>
      <c r="AA21" s="31">
        <f t="shared" si="1"/>
        <v>2.6946069377036752E-2</v>
      </c>
      <c r="AB21" s="31">
        <f t="shared" si="1"/>
        <v>2.6724435052663267E-2</v>
      </c>
      <c r="AC21" s="31">
        <f t="shared" si="1"/>
        <v>1.5784908209266403E-2</v>
      </c>
    </row>
    <row r="33" spans="2:30" ht="14.5" customHeight="1" x14ac:dyDescent="0.2">
      <c r="D33" t="s">
        <v>165</v>
      </c>
      <c r="E33" t="s">
        <v>100</v>
      </c>
      <c r="F33" t="s">
        <v>101</v>
      </c>
      <c r="G33" t="s">
        <v>102</v>
      </c>
      <c r="H33" t="s">
        <v>103</v>
      </c>
      <c r="I33" t="s">
        <v>104</v>
      </c>
      <c r="J33" t="s">
        <v>105</v>
      </c>
      <c r="K33" t="s">
        <v>106</v>
      </c>
      <c r="L33" t="s">
        <v>107</v>
      </c>
      <c r="M33" t="s">
        <v>108</v>
      </c>
      <c r="N33" t="s">
        <v>109</v>
      </c>
      <c r="O33" t="s">
        <v>110</v>
      </c>
      <c r="P33" t="s">
        <v>111</v>
      </c>
      <c r="Q33" t="s">
        <v>112</v>
      </c>
      <c r="R33" t="s">
        <v>113</v>
      </c>
      <c r="S33" t="s">
        <v>114</v>
      </c>
      <c r="T33" t="s">
        <v>115</v>
      </c>
      <c r="U33" t="s">
        <v>116</v>
      </c>
      <c r="V33" t="s">
        <v>117</v>
      </c>
      <c r="W33" t="s">
        <v>118</v>
      </c>
      <c r="X33" t="s">
        <v>119</v>
      </c>
      <c r="Y33" t="s">
        <v>120</v>
      </c>
      <c r="Z33" t="s">
        <v>121</v>
      </c>
      <c r="AA33" t="s">
        <v>122</v>
      </c>
      <c r="AB33" t="s">
        <v>123</v>
      </c>
      <c r="AC33" t="s">
        <v>124</v>
      </c>
    </row>
    <row r="34" spans="2:30" ht="14.5" customHeight="1" x14ac:dyDescent="0.2">
      <c r="B34" t="s">
        <v>22</v>
      </c>
      <c r="D34" s="34">
        <f>('(7) Total Res-days'!D6+'(7) Total Res-days'!D7+'(7) Total Res-days'!D8)*'(8) Dollars per Res-day'!D5/1000000</f>
        <v>3927.8305971</v>
      </c>
      <c r="E34" s="34">
        <f>('(7) Total Res-days'!E6+'(7) Total Res-days'!E7+'(7) Total Res-days'!E8)*'(8) Dollars per Res-day'!E5/1000000</f>
        <v>4093.3150804000002</v>
      </c>
      <c r="F34" s="34">
        <f>('(7) Total Res-days'!F6+'(7) Total Res-days'!F7+'(7) Total Res-days'!F8)*'(8) Dollars per Res-day'!F5/1000000</f>
        <v>4411.9309670000002</v>
      </c>
      <c r="G34" s="34">
        <f>('(7) Total Res-days'!G6+'(7) Total Res-days'!G7+'(7) Total Res-days'!G8)*'(8) Dollars per Res-day'!G5/1000000</f>
        <v>4651.078538400001</v>
      </c>
      <c r="H34" s="34">
        <f>('(7) Total Res-days'!H6+'(7) Total Res-days'!H7+'(7) Total Res-days'!H8)*'(8) Dollars per Res-day'!H5/1000000</f>
        <v>5246.2105876000005</v>
      </c>
      <c r="I34" s="34">
        <f>('(7) Total Res-days'!I6+'(7) Total Res-days'!I7+'(7) Total Res-days'!I8)*'(8) Dollars per Res-day'!I5/1000000</f>
        <v>5646.4897886999997</v>
      </c>
      <c r="J34" s="34">
        <f>('(7) Total Res-days'!J6+'(7) Total Res-days'!J7+'(7) Total Res-days'!J8)*'(8) Dollars per Res-day'!J5/1000000</f>
        <v>6507.0808915999996</v>
      </c>
      <c r="K34" s="34">
        <f>('(7) Total Res-days'!K6+'(7) Total Res-days'!K7+'(7) Total Res-days'!K8)*'(8) Dollars per Res-day'!K5/1000000</f>
        <v>6850.0439425000004</v>
      </c>
      <c r="L34" s="34">
        <f>('(7) Total Res-days'!L6+'(7) Total Res-days'!L7+'(7) Total Res-days'!L8)*'(8) Dollars per Res-day'!L5/1000000</f>
        <v>6969.1134240000001</v>
      </c>
      <c r="M34" s="34">
        <f>('(7) Total Res-days'!M6+'(7) Total Res-days'!M7+'(7) Total Res-days'!M8)*'(8) Dollars per Res-day'!M5/1000000</f>
        <v>6740.8339902999996</v>
      </c>
      <c r="N34" s="34" t="s">
        <v>14</v>
      </c>
      <c r="O34" s="34" t="s">
        <v>14</v>
      </c>
      <c r="P34" s="34">
        <f>('(7) Total Res-days'!P6+'(7) Total Res-days'!P7+'(7) Total Res-days'!P8)*'(8) Dollars per Res-day'!P5/1000000</f>
        <v>6422.0215500000004</v>
      </c>
      <c r="Q34" s="34">
        <f>('(7) Total Res-days'!Q6+'(7) Total Res-days'!Q7+'(7) Total Res-days'!Q8)*'(8) Dollars per Res-day'!Q5/1000000</f>
        <v>6715.3255574000004</v>
      </c>
      <c r="R34" s="34">
        <f>('(7) Total Res-days'!R6+'(7) Total Res-days'!R7+'(7) Total Res-days'!R8)*'(8) Dollars per Res-day'!R5/1000000</f>
        <v>6614.1822494999997</v>
      </c>
      <c r="S34" s="34">
        <f>('(7) Total Res-days'!S6+'(7) Total Res-days'!S7+'(7) Total Res-days'!S8)*'(8) Dollars per Res-day'!S5/1000000</f>
        <v>6661.6352063999993</v>
      </c>
      <c r="T34" s="34">
        <f>('(7) Total Res-days'!T6+'(7) Total Res-days'!T7+'(7) Total Res-days'!T8)*'(8) Dollars per Res-day'!T5/1000000</f>
        <v>6735.1359789999997</v>
      </c>
      <c r="U34" s="34">
        <f>('(7) Total Res-days'!U6+'(7) Total Res-days'!U7+'(7) Total Res-days'!U8)*'(8) Dollars per Res-day'!U5/1000000</f>
        <v>7932.2614800000001</v>
      </c>
      <c r="V34" s="34">
        <f>('(7) Total Res-days'!V6+'(7) Total Res-days'!V7+'(7) Total Res-days'!V8)*'(8) Dollars per Res-day'!V5/1000000</f>
        <v>8299.7969541000002</v>
      </c>
      <c r="W34" s="34">
        <f>('(7) Total Res-days'!W6+'(7) Total Res-days'!W7+'(7) Total Res-days'!W8)*'(8) Dollars per Res-day'!W5/1000000</f>
        <v>9132.0855745000008</v>
      </c>
      <c r="X34" s="34">
        <f>('(7) Total Res-days'!X6+'(7) Total Res-days'!X7+'(7) Total Res-days'!X8)*'(8) Dollars per Res-day'!X5/1000000</f>
        <v>10042.370159699998</v>
      </c>
      <c r="Y34" s="34">
        <f>('(7) Total Res-days'!Y6+'(7) Total Res-days'!Y7+'(7) Total Res-days'!Y8)*'(8) Dollars per Res-day'!Y5/1000000</f>
        <v>11369.215670400001</v>
      </c>
      <c r="Z34" s="34">
        <f>('(7) Total Res-days'!Z6+'(7) Total Res-days'!Z7+'(7) Total Res-days'!Z8)*'(8) Dollars per Res-day'!Z5/1000000</f>
        <v>12313.537785500001</v>
      </c>
      <c r="AA34" s="34">
        <f>('(7) Total Res-days'!AA6+'(7) Total Res-days'!AA7+'(7) Total Res-days'!AA8)*'(8) Dollars per Res-day'!AA5/1000000</f>
        <v>13120.8118999</v>
      </c>
      <c r="AB34" s="34">
        <f>('(7) Total Res-days'!AB6+'(7) Total Res-days'!AB7+'(7) Total Res-days'!AB8)*'(8) Dollars per Res-day'!AB5/1000000</f>
        <v>14155.021823200001</v>
      </c>
      <c r="AC34" s="34">
        <f>('(7) Total Res-days'!AC6+'(7) Total Res-days'!AC7+'(7) Total Res-days'!AC8)*'(8) Dollars per Res-day'!AC5/1000000</f>
        <v>14857.947076</v>
      </c>
    </row>
    <row r="35" spans="2:30" ht="14.5" customHeight="1" x14ac:dyDescent="0.2">
      <c r="B35" t="s">
        <v>23</v>
      </c>
      <c r="D35" s="42">
        <f>'(7) Total Res-days'!D9*'(8) Dollars per Res-day'!D5/1000000</f>
        <v>144.92052419999999</v>
      </c>
      <c r="E35" s="42">
        <f>'(7) Total Res-days'!E9*'(8) Dollars per Res-day'!E5/1000000</f>
        <v>148.81847809999999</v>
      </c>
      <c r="F35" s="42">
        <f>'(7) Total Res-days'!F9*'(8) Dollars per Res-day'!F5/1000000</f>
        <v>100.37657819999998</v>
      </c>
      <c r="G35" s="42">
        <f>'(7) Total Res-days'!G9*'(8) Dollars per Res-day'!G5/1000000</f>
        <v>207.98662920000001</v>
      </c>
      <c r="H35" s="42">
        <f>'(7) Total Res-days'!H9*'(8) Dollars per Res-day'!H5/1000000</f>
        <v>214.57291650000002</v>
      </c>
      <c r="I35" s="42">
        <f>'(7) Total Res-days'!I9*'(8) Dollars per Res-day'!I5/1000000</f>
        <v>224.37940709999998</v>
      </c>
      <c r="J35" s="42">
        <f>'(7) Total Res-days'!J9*'(8) Dollars per Res-day'!J5/1000000</f>
        <v>262.63002399999999</v>
      </c>
      <c r="K35" s="42">
        <f>'(7) Total Res-days'!K9*'(8) Dollars per Res-day'!K5/1000000</f>
        <v>269.7215635</v>
      </c>
      <c r="L35" s="42">
        <f>'(7) Total Res-days'!L9*'(8) Dollars per Res-day'!L5/1000000</f>
        <v>310.67951199999999</v>
      </c>
      <c r="M35" s="42">
        <f>'(7) Total Res-days'!M9*'(8) Dollars per Res-day'!M5/1000000</f>
        <v>316.03799739999999</v>
      </c>
      <c r="N35" s="42" t="s">
        <v>14</v>
      </c>
      <c r="O35" s="42" t="s">
        <v>14</v>
      </c>
      <c r="P35" s="42">
        <f>'(7) Total Res-days'!P9*'(8) Dollars per Res-day'!P5/1000000</f>
        <v>320.053335</v>
      </c>
      <c r="Q35" s="42">
        <f>'(7) Total Res-days'!Q9*'(8) Dollars per Res-day'!Q5/1000000</f>
        <v>336.75021079999999</v>
      </c>
      <c r="R35" s="42">
        <f>'(7) Total Res-days'!R9*'(8) Dollars per Res-day'!R5/1000000</f>
        <v>355.42575389999996</v>
      </c>
      <c r="S35" s="42">
        <f>'(7) Total Res-days'!S9*'(8) Dollars per Res-day'!S5/1000000</f>
        <v>372.5759984</v>
      </c>
      <c r="T35" s="42">
        <f>'(7) Total Res-days'!T9*'(8) Dollars per Res-day'!T5/1000000</f>
        <v>370.31092150000001</v>
      </c>
      <c r="U35" s="42">
        <f>'(7) Total Res-days'!U9*'(8) Dollars per Res-day'!U5/1000000</f>
        <v>352.17806000000002</v>
      </c>
      <c r="V35" s="42">
        <f>'(7) Total Res-days'!V9*'(8) Dollars per Res-day'!V5/1000000</f>
        <v>381.82445969999998</v>
      </c>
      <c r="W35" s="42">
        <f>'(7) Total Res-days'!W9*'(8) Dollars per Res-day'!W5/1000000</f>
        <v>338.44231050000002</v>
      </c>
      <c r="X35" s="42">
        <f>'(7) Total Res-days'!X9*'(8) Dollars per Res-day'!X5/1000000</f>
        <v>394.09033979999992</v>
      </c>
      <c r="Y35" s="42">
        <f>'(7) Total Res-days'!Y9*'(8) Dollars per Res-day'!Y5/1000000</f>
        <v>363.60822400000001</v>
      </c>
      <c r="Z35" s="42">
        <f>'(7) Total Res-days'!Z9*'(8) Dollars per Res-day'!Z5/1000000</f>
        <v>299.72281700000002</v>
      </c>
      <c r="AA35" s="42">
        <f>'(7) Total Res-days'!AA9*'(8) Dollars per Res-day'!AA5/1000000</f>
        <v>419.30023829999999</v>
      </c>
      <c r="AB35" s="42">
        <f>'(7) Total Res-days'!AB9*'(8) Dollars per Res-day'!AB5/1000000</f>
        <v>438.98637480000002</v>
      </c>
      <c r="AC35" s="42">
        <f>'(7) Total Res-days'!AC9*'(8) Dollars per Res-day'!AC5/1000000</f>
        <v>268.48811990000002</v>
      </c>
    </row>
    <row r="36" spans="2:30" ht="14.5" customHeight="1" x14ac:dyDescent="0.2">
      <c r="B36" t="s">
        <v>166</v>
      </c>
      <c r="D36" s="34">
        <f>'(7) Total Res-days'!D10*'(8) Dollars per Res-day'!D5/1000000</f>
        <v>492.06644309999996</v>
      </c>
      <c r="E36" s="34">
        <f>'(7) Total Res-days'!E10*'(8) Dollars per Res-day'!E5/1000000</f>
        <v>513.49884740000005</v>
      </c>
      <c r="F36" s="34">
        <f>'(7) Total Res-days'!F10*'(8) Dollars per Res-day'!F5/1000000</f>
        <v>567.29891819999989</v>
      </c>
      <c r="G36" s="34">
        <f>'(7) Total Res-days'!G10*'(8) Dollars per Res-day'!G5/1000000</f>
        <v>675.18217620000007</v>
      </c>
      <c r="H36" s="34">
        <f>'(7) Total Res-days'!H10*'(8) Dollars per Res-day'!H5/1000000</f>
        <v>581.44851310000001</v>
      </c>
      <c r="I36" s="34">
        <f>'(7) Total Res-days'!I10*'(8) Dollars per Res-day'!I5/1000000</f>
        <v>701.9829062</v>
      </c>
      <c r="J36" s="34">
        <f>'(7) Total Res-days'!J10*'(8) Dollars per Res-day'!J5/1000000</f>
        <v>741.58434839999995</v>
      </c>
      <c r="K36" s="34">
        <f>'(7) Total Res-days'!K10*'(8) Dollars per Res-day'!K5/1000000</f>
        <v>853.4158142</v>
      </c>
      <c r="L36" s="34">
        <f>'(7) Total Res-days'!L10*'(8) Dollars per Res-day'!L5/1000000</f>
        <v>1022.3978959999999</v>
      </c>
      <c r="M36" s="34">
        <f>'(7) Total Res-days'!M10*'(8) Dollars per Res-day'!M5/1000000</f>
        <v>976.77723559999993</v>
      </c>
      <c r="N36" s="34" t="s">
        <v>14</v>
      </c>
      <c r="O36" s="34" t="s">
        <v>14</v>
      </c>
      <c r="P36" s="34">
        <f>'(7) Total Res-days'!P10*'(8) Dollars per Res-day'!P5/1000000</f>
        <v>1173.101265</v>
      </c>
      <c r="Q36" s="34">
        <f>'(7) Total Res-days'!Q10*'(8) Dollars per Res-day'!Q5/1000000</f>
        <v>1159.9589656000001</v>
      </c>
      <c r="R36" s="34">
        <f>'(7) Total Res-days'!R10*'(8) Dollars per Res-day'!R5/1000000</f>
        <v>1382.9265407999999</v>
      </c>
      <c r="S36" s="34">
        <f>'(7) Total Res-days'!S10*'(8) Dollars per Res-day'!S5/1000000</f>
        <v>1850.0877055999999</v>
      </c>
      <c r="T36" s="34">
        <f>'(7) Total Res-days'!T10*'(8) Dollars per Res-day'!T5/1000000</f>
        <v>2390.8016729999999</v>
      </c>
      <c r="U36" s="34">
        <f>'(7) Total Res-days'!U10*'(8) Dollars per Res-day'!U5/1000000</f>
        <v>1807.9363900000001</v>
      </c>
      <c r="V36" s="34">
        <f>'(7) Total Res-days'!V10*'(8) Dollars per Res-day'!V5/1000000</f>
        <v>2206.1342304</v>
      </c>
      <c r="W36" s="34">
        <f>'(7) Total Res-days'!W10*'(8) Dollars per Res-day'!W5/1000000</f>
        <v>2087.5287965000002</v>
      </c>
      <c r="X36" s="34">
        <f>'(7) Total Res-days'!X10*'(8) Dollars per Res-day'!X5/1000000</f>
        <v>2138.9207855999998</v>
      </c>
      <c r="Y36" s="34">
        <f>'(7) Total Res-days'!Y10*'(8) Dollars per Res-day'!Y5/1000000</f>
        <v>1761.0763072</v>
      </c>
      <c r="Z36" s="34">
        <f>'(7) Total Res-days'!Z10*'(8) Dollars per Res-day'!Z5/1000000</f>
        <v>1782.6504809999999</v>
      </c>
      <c r="AA36" s="34">
        <f>'(7) Total Res-days'!AA10*'(8) Dollars per Res-day'!AA5/1000000</f>
        <v>2020.6077736</v>
      </c>
      <c r="AB36" s="34">
        <f>'(7) Total Res-days'!AB10*'(8) Dollars per Res-day'!AB5/1000000</f>
        <v>1832.3960996000001</v>
      </c>
      <c r="AC36" s="34">
        <f>'(7) Total Res-days'!AC10*'(8) Dollars per Res-day'!AC5/1000000</f>
        <v>1882.7305427000001</v>
      </c>
    </row>
    <row r="37" spans="2:30" ht="14.5" customHeight="1" x14ac:dyDescent="0.2">
      <c r="B37" t="s">
        <v>25</v>
      </c>
      <c r="D37" s="56">
        <f t="shared" ref="D37:M37" si="2">SUM(D34:D36)</f>
        <v>4564.8175643999994</v>
      </c>
      <c r="E37" s="56">
        <f t="shared" si="2"/>
        <v>4755.6324058999999</v>
      </c>
      <c r="F37" s="56">
        <f t="shared" si="2"/>
        <v>5079.6064634000004</v>
      </c>
      <c r="G37" s="56">
        <f t="shared" si="2"/>
        <v>5534.2473438000006</v>
      </c>
      <c r="H37" s="56">
        <f t="shared" si="2"/>
        <v>6042.2320172000009</v>
      </c>
      <c r="I37" s="56">
        <f t="shared" si="2"/>
        <v>6572.8521019999998</v>
      </c>
      <c r="J37" s="56">
        <f t="shared" si="2"/>
        <v>7511.2952639999994</v>
      </c>
      <c r="K37" s="56">
        <f t="shared" si="2"/>
        <v>7973.1813202000003</v>
      </c>
      <c r="L37" s="56">
        <f t="shared" si="2"/>
        <v>8302.1908320000002</v>
      </c>
      <c r="M37" s="56">
        <f t="shared" si="2"/>
        <v>8033.649223299999</v>
      </c>
      <c r="N37" s="57" t="s">
        <v>14</v>
      </c>
      <c r="O37" s="57" t="s">
        <v>14</v>
      </c>
      <c r="P37" s="56">
        <f t="shared" ref="P37:AC37" si="3">SUM(P34:P36)</f>
        <v>7915.1761500000002</v>
      </c>
      <c r="Q37" s="56">
        <f t="shared" si="3"/>
        <v>8212.034733800001</v>
      </c>
      <c r="R37" s="56">
        <f t="shared" si="3"/>
        <v>8352.5345441999998</v>
      </c>
      <c r="S37" s="56">
        <f t="shared" si="3"/>
        <v>8884.2989103999989</v>
      </c>
      <c r="T37" s="56">
        <f t="shared" si="3"/>
        <v>9496.2485735000009</v>
      </c>
      <c r="U37" s="56">
        <f t="shared" si="3"/>
        <v>10092.37593</v>
      </c>
      <c r="V37" s="56">
        <f t="shared" si="3"/>
        <v>10887.755644199999</v>
      </c>
      <c r="W37" s="56">
        <f t="shared" si="3"/>
        <v>11558.056681500002</v>
      </c>
      <c r="X37" s="56">
        <f t="shared" si="3"/>
        <v>12575.381285099997</v>
      </c>
      <c r="Y37" s="56">
        <f t="shared" si="3"/>
        <v>13493.900201600001</v>
      </c>
      <c r="Z37" s="56">
        <f t="shared" si="3"/>
        <v>14395.911083500001</v>
      </c>
      <c r="AA37" s="56">
        <f t="shared" si="3"/>
        <v>15560.719911800001</v>
      </c>
      <c r="AB37" s="56">
        <f t="shared" si="3"/>
        <v>16426.404297600002</v>
      </c>
      <c r="AC37" s="56">
        <f t="shared" si="3"/>
        <v>17009.165738600001</v>
      </c>
    </row>
    <row r="39" spans="2:30" ht="14.5" customHeight="1" x14ac:dyDescent="0.2">
      <c r="B39" t="s">
        <v>167</v>
      </c>
      <c r="D39" s="58">
        <v>3915.5390063064801</v>
      </c>
      <c r="E39" s="58">
        <v>4105.8817518508904</v>
      </c>
      <c r="F39" s="58">
        <v>4087.3496305133299</v>
      </c>
      <c r="G39" s="58">
        <v>4329.1542704681697</v>
      </c>
      <c r="H39" s="58">
        <v>4738.6598718882797</v>
      </c>
      <c r="I39" s="58">
        <v>5141.2594027489104</v>
      </c>
      <c r="J39" s="58">
        <v>6681.8362336992996</v>
      </c>
      <c r="K39" s="58">
        <v>7636.6041455034901</v>
      </c>
      <c r="L39" s="58">
        <v>8143.69875044337</v>
      </c>
      <c r="M39" s="58">
        <v>8203.2589697264393</v>
      </c>
      <c r="N39" s="58">
        <v>8358.3702627989205</v>
      </c>
      <c r="O39" s="58">
        <v>8610.6654214759092</v>
      </c>
      <c r="P39" s="58">
        <v>8696.61232174207</v>
      </c>
      <c r="Q39" s="58">
        <v>8966.3187004790798</v>
      </c>
      <c r="R39" s="58">
        <v>9382.8089537833494</v>
      </c>
      <c r="S39" s="58">
        <v>9974.6784664089191</v>
      </c>
      <c r="T39" s="58">
        <v>10821.1132698526</v>
      </c>
      <c r="U39" s="58">
        <v>11504.2854904417</v>
      </c>
      <c r="V39" s="58">
        <v>12251.418435417399</v>
      </c>
      <c r="W39" s="58">
        <v>12929.9765117235</v>
      </c>
      <c r="X39" s="58">
        <v>14205.2202752061</v>
      </c>
      <c r="Y39" s="58">
        <v>14651.6297792562</v>
      </c>
      <c r="Z39" s="58">
        <v>15722.9483740497</v>
      </c>
      <c r="AA39" s="58">
        <v>16685.732129900502</v>
      </c>
      <c r="AB39" s="58">
        <v>17573.928718822201</v>
      </c>
      <c r="AC39" s="58">
        <v>18879.723755535899</v>
      </c>
    </row>
    <row r="40" spans="2:30" ht="14.5" customHeight="1" x14ac:dyDescent="0.2">
      <c r="B40" t="s">
        <v>168</v>
      </c>
      <c r="D40" s="59">
        <v>3915.5</v>
      </c>
      <c r="E40" s="59">
        <v>4105.8999999999996</v>
      </c>
      <c r="F40" s="59">
        <v>4087.3</v>
      </c>
      <c r="G40" s="59">
        <v>4329.2</v>
      </c>
      <c r="H40" s="59">
        <v>4738.7</v>
      </c>
      <c r="I40" s="59">
        <v>5141.3</v>
      </c>
      <c r="J40" s="59">
        <v>5748.2</v>
      </c>
      <c r="K40" s="59">
        <v>6345.2</v>
      </c>
      <c r="L40" s="59">
        <v>6788.4</v>
      </c>
      <c r="M40" s="59">
        <v>6797.4</v>
      </c>
      <c r="N40" s="59">
        <v>6923.4</v>
      </c>
      <c r="O40" s="59">
        <v>7153.6</v>
      </c>
      <c r="P40" s="59">
        <v>7309</v>
      </c>
      <c r="Q40" s="59">
        <v>8620</v>
      </c>
      <c r="R40" s="59">
        <v>9373.1</v>
      </c>
      <c r="S40" s="59">
        <v>9955.6</v>
      </c>
      <c r="T40" s="59">
        <v>10806.7</v>
      </c>
      <c r="U40" s="59">
        <v>11495.3</v>
      </c>
      <c r="V40" s="59">
        <v>12242.7</v>
      </c>
      <c r="W40" s="59">
        <v>12938.2</v>
      </c>
      <c r="X40" s="59">
        <v>14303.8</v>
      </c>
      <c r="Y40" s="59">
        <v>14723.6</v>
      </c>
      <c r="Z40" s="59">
        <v>15702</v>
      </c>
      <c r="AA40" s="59">
        <v>16778.599999999999</v>
      </c>
      <c r="AB40" s="59">
        <v>17642</v>
      </c>
      <c r="AC40" s="59">
        <v>18892</v>
      </c>
      <c r="AD40" s="36" t="s">
        <v>14</v>
      </c>
    </row>
    <row r="42" spans="2:30" ht="14.5" customHeight="1" x14ac:dyDescent="0.2">
      <c r="B42" t="s">
        <v>169</v>
      </c>
      <c r="D42" s="42">
        <f t="shared" ref="D42:M42" si="4">D37/D39</f>
        <v>1.1658209909409081</v>
      </c>
      <c r="E42" s="42">
        <f t="shared" si="4"/>
        <v>1.1582487497980691</v>
      </c>
      <c r="F42" s="42">
        <f t="shared" si="4"/>
        <v>1.2427628959067181</v>
      </c>
      <c r="G42" s="42">
        <f t="shared" si="4"/>
        <v>1.2783668582920489</v>
      </c>
      <c r="H42" s="42">
        <f t="shared" si="4"/>
        <v>1.2750929968713429</v>
      </c>
      <c r="I42" s="42">
        <f t="shared" si="4"/>
        <v>1.2784517541530098</v>
      </c>
      <c r="J42" s="42">
        <f t="shared" si="4"/>
        <v>1.1241363902511394</v>
      </c>
      <c r="K42" s="42">
        <f t="shared" si="4"/>
        <v>1.0440741942732086</v>
      </c>
      <c r="L42" s="42">
        <f t="shared" si="4"/>
        <v>1.0194619283465025</v>
      </c>
      <c r="M42" s="42">
        <f t="shared" si="4"/>
        <v>0.97932410191457164</v>
      </c>
      <c r="P42" s="42">
        <f t="shared" ref="P42:AC42" si="5">P37/P39</f>
        <v>0.91014476179552917</v>
      </c>
      <c r="Q42" s="42">
        <f t="shared" si="5"/>
        <v>0.91587584694722302</v>
      </c>
      <c r="R42" s="42">
        <f t="shared" si="5"/>
        <v>0.89019552517181744</v>
      </c>
      <c r="S42" s="42">
        <f t="shared" si="5"/>
        <v>0.89068524266913252</v>
      </c>
      <c r="T42" s="42">
        <f t="shared" si="5"/>
        <v>0.87756669177064761</v>
      </c>
      <c r="U42" s="42">
        <f t="shared" si="5"/>
        <v>0.87727099074385972</v>
      </c>
      <c r="V42" s="42">
        <f t="shared" si="5"/>
        <v>0.88869347672631827</v>
      </c>
      <c r="W42" s="42">
        <f t="shared" si="5"/>
        <v>0.89389618542774696</v>
      </c>
      <c r="X42" s="42">
        <f t="shared" si="5"/>
        <v>0.88526478586531765</v>
      </c>
      <c r="Y42" s="42">
        <f t="shared" si="5"/>
        <v>0.92098288073758772</v>
      </c>
      <c r="Z42" s="42">
        <f t="shared" si="5"/>
        <v>0.9155986994945593</v>
      </c>
      <c r="AA42" s="42">
        <f t="shared" si="5"/>
        <v>0.93257639465010345</v>
      </c>
      <c r="AB42" s="42">
        <f t="shared" si="5"/>
        <v>0.93470302289361362</v>
      </c>
      <c r="AC42" s="42">
        <f t="shared" si="5"/>
        <v>0.90092238418544579</v>
      </c>
    </row>
  </sheetData>
  <pageMargins left="0.7" right="0.7" top="0.75" bottom="0.75" header="0.51180555555555496" footer="0.51180555555555496"/>
  <pageSetup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2"/>
  <sheetViews>
    <sheetView workbookViewId="0">
      <selection activeCell="B19" sqref="B19"/>
    </sheetView>
  </sheetViews>
  <sheetFormatPr baseColWidth="10" defaultColWidth="8.83203125" defaultRowHeight="15" x14ac:dyDescent="0.2"/>
  <cols>
    <col min="1" max="1" width="33.6640625" customWidth="1"/>
    <col min="2" max="2" width="45.83203125" customWidth="1"/>
    <col min="3" max="1025" width="10.83203125" customWidth="1"/>
  </cols>
  <sheetData>
    <row r="1" spans="1:42" ht="29.5" customHeight="1" x14ac:dyDescent="0.2">
      <c r="A1" s="12" t="s">
        <v>170</v>
      </c>
      <c r="B1" s="12"/>
      <c r="C1" s="11" t="s">
        <v>1</v>
      </c>
      <c r="D1" s="11"/>
      <c r="E1" s="11"/>
      <c r="F1" s="11"/>
      <c r="G1" s="11"/>
      <c r="H1" s="11"/>
      <c r="I1" s="11"/>
      <c r="J1" s="11"/>
      <c r="K1" s="11"/>
      <c r="L1" s="11"/>
      <c r="M1" s="11"/>
      <c r="N1" s="11"/>
      <c r="O1" s="11"/>
      <c r="P1" s="11"/>
      <c r="Q1" s="11"/>
      <c r="R1" s="11"/>
      <c r="S1" s="11"/>
      <c r="T1" s="11"/>
      <c r="U1" s="11"/>
      <c r="V1" s="11"/>
      <c r="W1" s="11"/>
      <c r="X1" s="11"/>
      <c r="Y1" s="11"/>
      <c r="Z1" s="11"/>
      <c r="AA1" s="11"/>
      <c r="AB1" s="11"/>
    </row>
    <row r="2" spans="1:42" ht="14.5" customHeight="1" x14ac:dyDescent="0.2">
      <c r="A2" s="12"/>
      <c r="B2" s="12"/>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42" ht="14.5" customHeight="1" x14ac:dyDescent="0.2">
      <c r="A3" s="12"/>
      <c r="B3" s="12"/>
      <c r="C3" s="32" t="s">
        <v>2</v>
      </c>
      <c r="D3">
        <v>1975</v>
      </c>
      <c r="E3" s="30">
        <f t="shared" ref="E3:AO3" si="0">D3+1</f>
        <v>1976</v>
      </c>
      <c r="F3" s="30">
        <f t="shared" si="0"/>
        <v>1977</v>
      </c>
      <c r="G3" s="30">
        <f t="shared" si="0"/>
        <v>1978</v>
      </c>
      <c r="H3" s="30">
        <f t="shared" si="0"/>
        <v>1979</v>
      </c>
      <c r="I3" s="30">
        <f t="shared" si="0"/>
        <v>1980</v>
      </c>
      <c r="J3" s="30">
        <f t="shared" si="0"/>
        <v>1981</v>
      </c>
      <c r="K3" s="30">
        <f t="shared" si="0"/>
        <v>1982</v>
      </c>
      <c r="L3" s="30">
        <f t="shared" si="0"/>
        <v>1983</v>
      </c>
      <c r="M3" s="30">
        <f t="shared" si="0"/>
        <v>1984</v>
      </c>
      <c r="N3" s="30">
        <f t="shared" si="0"/>
        <v>1985</v>
      </c>
      <c r="O3" s="30">
        <f t="shared" si="0"/>
        <v>1986</v>
      </c>
      <c r="P3" s="30">
        <f t="shared" si="0"/>
        <v>1987</v>
      </c>
      <c r="Q3" s="30">
        <f t="shared" si="0"/>
        <v>1988</v>
      </c>
      <c r="R3" s="30">
        <f t="shared" si="0"/>
        <v>1989</v>
      </c>
      <c r="S3" s="30">
        <f t="shared" si="0"/>
        <v>1990</v>
      </c>
      <c r="T3" s="30">
        <f t="shared" si="0"/>
        <v>1991</v>
      </c>
      <c r="U3" s="30">
        <f t="shared" si="0"/>
        <v>1992</v>
      </c>
      <c r="V3" s="30">
        <f t="shared" si="0"/>
        <v>1993</v>
      </c>
      <c r="W3" s="30">
        <f t="shared" si="0"/>
        <v>1994</v>
      </c>
      <c r="X3" s="30">
        <f t="shared" si="0"/>
        <v>1995</v>
      </c>
      <c r="Y3" s="30">
        <f t="shared" si="0"/>
        <v>1996</v>
      </c>
      <c r="Z3" s="30">
        <f t="shared" si="0"/>
        <v>1997</v>
      </c>
      <c r="AA3" s="30">
        <f t="shared" si="0"/>
        <v>1998</v>
      </c>
      <c r="AB3" s="30">
        <f t="shared" si="0"/>
        <v>1999</v>
      </c>
      <c r="AC3" s="30">
        <f t="shared" si="0"/>
        <v>2000</v>
      </c>
      <c r="AD3" s="30">
        <f t="shared" si="0"/>
        <v>2001</v>
      </c>
      <c r="AE3" s="30">
        <f t="shared" si="0"/>
        <v>2002</v>
      </c>
      <c r="AF3" s="30">
        <f t="shared" si="0"/>
        <v>2003</v>
      </c>
      <c r="AG3" s="30">
        <f t="shared" si="0"/>
        <v>2004</v>
      </c>
      <c r="AH3" s="30">
        <f t="shared" si="0"/>
        <v>2005</v>
      </c>
      <c r="AI3" s="30">
        <f t="shared" si="0"/>
        <v>2006</v>
      </c>
      <c r="AJ3" s="30">
        <f t="shared" si="0"/>
        <v>2007</v>
      </c>
      <c r="AK3" s="30">
        <f t="shared" si="0"/>
        <v>2008</v>
      </c>
      <c r="AL3" s="30">
        <f t="shared" si="0"/>
        <v>2009</v>
      </c>
      <c r="AM3" s="30">
        <f t="shared" si="0"/>
        <v>2010</v>
      </c>
      <c r="AN3" s="30">
        <f t="shared" si="0"/>
        <v>2011</v>
      </c>
      <c r="AO3" s="30">
        <f t="shared" si="0"/>
        <v>2012</v>
      </c>
    </row>
    <row r="4" spans="1:42" ht="14.5" customHeight="1" x14ac:dyDescent="0.2">
      <c r="A4" s="14" t="s">
        <v>3</v>
      </c>
      <c r="B4" t="s">
        <v>4</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row>
    <row r="5" spans="1:42" ht="14.5" customHeight="1" x14ac:dyDescent="0.2">
      <c r="A5" s="10" t="s">
        <v>5</v>
      </c>
      <c r="B5" s="16" t="s">
        <v>51</v>
      </c>
      <c r="C5" s="17"/>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row>
    <row r="6" spans="1:42" ht="14.5" customHeight="1" x14ac:dyDescent="0.2">
      <c r="A6" s="10"/>
      <c r="B6" s="16" t="s">
        <v>22</v>
      </c>
      <c r="C6" s="1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row>
    <row r="7" spans="1:42" ht="14.5" customHeight="1" x14ac:dyDescent="0.2">
      <c r="A7" s="10"/>
      <c r="B7" s="16" t="s">
        <v>23</v>
      </c>
      <c r="C7" s="17"/>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row>
    <row r="8" spans="1:42" ht="14.5" customHeight="1" x14ac:dyDescent="0.2">
      <c r="A8" s="10"/>
      <c r="B8" s="16" t="s">
        <v>24</v>
      </c>
      <c r="C8" s="15"/>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row>
    <row r="9" spans="1:42" ht="14.5" customHeight="1" x14ac:dyDescent="0.2">
      <c r="A9" s="10"/>
      <c r="B9" s="16" t="s">
        <v>25</v>
      </c>
      <c r="C9" s="17"/>
      <c r="D9" s="18">
        <f>'(1) In-Patient NHEX 2013'!D9-'(2) In-patient NHEX 2012'!D9</f>
        <v>1.7307278880934973E-2</v>
      </c>
      <c r="E9" s="18">
        <f>'(1) In-Patient NHEX 2013'!E9-'(2) In-patient NHEX 2012'!E9</f>
        <v>-1.5878871795052873E-2</v>
      </c>
      <c r="F9" s="18">
        <f>'(1) In-Patient NHEX 2013'!F9-'(2) In-patient NHEX 2012'!F9</f>
        <v>-3.9397676500129819E-2</v>
      </c>
      <c r="G9" s="18">
        <f>'(1) In-Patient NHEX 2013'!G9-'(2) In-patient NHEX 2012'!G9</f>
        <v>9.0414933699776157E-3</v>
      </c>
      <c r="H9" s="18">
        <f>'(1) In-Patient NHEX 2013'!H9-'(2) In-patient NHEX 2012'!H9</f>
        <v>-2.6120671030184894E-2</v>
      </c>
      <c r="I9" s="18">
        <f>'(1) In-Patient NHEX 2013'!I9-'(2) In-patient NHEX 2012'!I9</f>
        <v>-2.0952125800022259E-2</v>
      </c>
      <c r="J9" s="18">
        <f>'(1) In-Patient NHEX 2013'!J9-'(2) In-patient NHEX 2012'!J9</f>
        <v>-3.8545525869722042E-2</v>
      </c>
      <c r="K9" s="18">
        <f>'(1) In-Patient NHEX 2013'!K9-'(2) In-patient NHEX 2012'!K9</f>
        <v>-3.6049779810127802E-2</v>
      </c>
      <c r="L9" s="18">
        <f>'(1) In-Patient NHEX 2013'!L9-'(2) In-patient NHEX 2012'!L9</f>
        <v>-2.8429527030311874E-2</v>
      </c>
      <c r="M9" s="18">
        <f>'(1) In-Patient NHEX 2013'!M9-'(2) In-patient NHEX 2012'!M9</f>
        <v>-4.4893693520407396E-2</v>
      </c>
      <c r="N9" s="18">
        <f>'(1) In-Patient NHEX 2013'!N9-'(2) In-patient NHEX 2012'!N9</f>
        <v>-4.3748149109887891E-2</v>
      </c>
      <c r="O9" s="18">
        <f>'(1) In-Patient NHEX 2013'!O9-'(2) In-patient NHEX 2012'!O9</f>
        <v>3.3130513329979294E-2</v>
      </c>
      <c r="P9" s="18">
        <f>'(1) In-Patient NHEX 2013'!P9-'(2) In-patient NHEX 2012'!P9</f>
        <v>-1.8429531829951884E-2</v>
      </c>
      <c r="Q9" s="18">
        <f>'(1) In-Patient NHEX 2013'!Q9-'(2) In-patient NHEX 2012'!Q9</f>
        <v>-8.8781117201506277E-3</v>
      </c>
      <c r="R9" s="18">
        <f>'(1) In-Patient NHEX 2013'!R9-'(2) In-patient NHEX 2012'!R9</f>
        <v>5.6527489100517414E-3</v>
      </c>
      <c r="S9" s="18">
        <f>'(1) In-Patient NHEX 2013'!S9-'(2) In-patient NHEX 2012'!S9</f>
        <v>933.64868369929991</v>
      </c>
      <c r="T9" s="18">
        <f>'(1) In-Patient NHEX 2013'!T9-'(2) In-patient NHEX 2012'!T9</f>
        <v>1291.4028455034904</v>
      </c>
      <c r="U9" s="18">
        <f>'(1) In-Patient NHEX 2013'!U9-'(2) In-patient NHEX 2012'!U9</f>
        <v>1355.32080044337</v>
      </c>
      <c r="V9" s="18">
        <f>'(1) In-Patient NHEX 2013'!V9-'(2) In-patient NHEX 2012'!V9</f>
        <v>1405.8790975052898</v>
      </c>
      <c r="W9" s="18">
        <f>'(1) In-Patient NHEX 2013'!W9-'(2) In-patient NHEX 2012'!W9</f>
        <v>1434.9648209001107</v>
      </c>
      <c r="X9" s="18">
        <f>'(1) In-Patient NHEX 2013'!X9-'(2) In-patient NHEX 2012'!X9</f>
        <v>1457.0150801625896</v>
      </c>
      <c r="Y9" s="18">
        <f>'(1) In-Patient NHEX 2013'!Y9-'(2) In-patient NHEX 2012'!Y9</f>
        <v>1387.6574624896693</v>
      </c>
      <c r="Z9" s="18">
        <f>'(1) In-Patient NHEX 2013'!Z9-'(2) In-patient NHEX 2012'!Z9</f>
        <v>346.29155109633029</v>
      </c>
      <c r="AA9" s="18">
        <f>'(1) In-Patient NHEX 2013'!AA9-'(2) In-patient NHEX 2012'!AA9</f>
        <v>9.7736680646103196</v>
      </c>
      <c r="AB9" s="18">
        <f>'(1) In-Patient NHEX 2013'!AB9-'(2) In-patient NHEX 2012'!AB9</f>
        <v>19.094780321219332</v>
      </c>
      <c r="AC9" s="18">
        <f>'(1) In-Patient NHEX 2013'!AC9-'(2) In-patient NHEX 2012'!AC9</f>
        <v>14.435446931799561</v>
      </c>
      <c r="AD9" s="18">
        <f>'(1) In-Patient NHEX 2013'!AD9-'(2) In-patient NHEX 2012'!AD9</f>
        <v>9.0534056229298585</v>
      </c>
      <c r="AE9" s="18">
        <f>'(1) In-Patient NHEX 2013'!AE9-'(2) In-patient NHEX 2012'!AE9</f>
        <v>8.6946867054703034</v>
      </c>
      <c r="AF9" s="18">
        <f>'(1) In-Patient NHEX 2013'!AF9-'(2) In-patient NHEX 2012'!AF9</f>
        <v>-8.2381609941512579</v>
      </c>
      <c r="AG9" s="18">
        <f>'(1) In-Patient NHEX 2013'!AG9-'(2) In-patient NHEX 2012'!AG9</f>
        <v>-98.563139950898403</v>
      </c>
      <c r="AH9" s="18">
        <f>'(1) In-Patient NHEX 2013'!AH9-'(2) In-patient NHEX 2012'!AH9</f>
        <v>-72.015940433901051</v>
      </c>
      <c r="AI9" s="18">
        <f>'(1) In-Patient NHEX 2013'!AI9-'(2) In-patient NHEX 2012'!AI9</f>
        <v>20.922061225999641</v>
      </c>
      <c r="AJ9" s="18">
        <f>'(1) In-Patient NHEX 2013'!AJ9-'(2) In-patient NHEX 2012'!AJ9</f>
        <v>-92.78187728840021</v>
      </c>
      <c r="AK9" s="18">
        <f>'(1) In-Patient NHEX 2013'!AK9-'(2) In-patient NHEX 2012'!AK9</f>
        <v>-67.990340252599708</v>
      </c>
      <c r="AL9" s="18">
        <f>'(1) In-Patient NHEX 2013'!AL9-'(2) In-patient NHEX 2012'!AL9</f>
        <v>-12.268838708299882</v>
      </c>
      <c r="AM9" s="18">
        <f>'(1) In-Patient NHEX 2013'!AM9-'(2) In-patient NHEX 2012'!AM9</f>
        <v>41.612550763200488</v>
      </c>
      <c r="AN9" s="18">
        <f>'(1) In-Patient NHEX 2013'!AN9-'(2) In-patient NHEX 2012'!AN9</f>
        <v>-598.50310896520023</v>
      </c>
      <c r="AO9" s="18">
        <f>'(1) In-Patient NHEX 2013'!AO9-'(2) In-patient NHEX 2012'!AO9</f>
        <v>-888.94911284699992</v>
      </c>
      <c r="AP9" s="18"/>
    </row>
    <row r="10" spans="1:42" ht="14.5" customHeight="1" x14ac:dyDescent="0.2">
      <c r="A10" s="10" t="s">
        <v>11</v>
      </c>
      <c r="B10" s="16" t="s">
        <v>26</v>
      </c>
      <c r="C10" s="17"/>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row>
    <row r="11" spans="1:42" ht="14.5" customHeight="1" x14ac:dyDescent="0.2">
      <c r="A11" s="10"/>
      <c r="B11" s="16" t="s">
        <v>27</v>
      </c>
      <c r="C11" s="17"/>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row>
    <row r="12" spans="1:42" ht="14.5" customHeight="1" x14ac:dyDescent="0.2">
      <c r="A12" s="10"/>
      <c r="B12" s="16" t="s">
        <v>28</v>
      </c>
      <c r="C12" s="17"/>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row>
    <row r="13" spans="1:42" ht="14.5" customHeight="1" x14ac:dyDescent="0.2">
      <c r="A13" s="10"/>
      <c r="B13" t="s">
        <v>52</v>
      </c>
      <c r="C13" s="17"/>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row>
    <row r="14" spans="1:42" ht="14.5" customHeight="1" x14ac:dyDescent="0.2">
      <c r="A14" s="10"/>
      <c r="B14" s="16" t="s">
        <v>29</v>
      </c>
      <c r="C14" s="17"/>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row>
    <row r="15" spans="1:42" ht="14.5" customHeight="1" x14ac:dyDescent="0.2">
      <c r="A15" s="10"/>
      <c r="B15" s="16" t="s">
        <v>25</v>
      </c>
      <c r="C15" s="17"/>
      <c r="D15" s="18">
        <f>'(1) In-Patient NHEX 2013'!D14-'(2) In-patient NHEX 2012'!D15</f>
        <v>-4.6699999999987085E-2</v>
      </c>
      <c r="E15" s="18">
        <f>'(1) In-Patient NHEX 2013'!E14-'(2) In-patient NHEX 2012'!E15</f>
        <v>2.4699999999995725E-2</v>
      </c>
      <c r="F15" s="18">
        <f>'(1) In-Patient NHEX 2013'!F14-'(2) In-patient NHEX 2012'!F15</f>
        <v>-4.500000000007276E-3</v>
      </c>
      <c r="G15" s="18">
        <f>'(1) In-Patient NHEX 2013'!G14-'(2) In-patient NHEX 2012'!G15</f>
        <v>3.9899999999988722E-2</v>
      </c>
      <c r="H15" s="18">
        <f>'(1) In-Patient NHEX 2013'!H14-'(2) In-patient NHEX 2012'!H15</f>
        <v>3.4500000000093678E-2</v>
      </c>
      <c r="I15" s="18">
        <f>'(1) In-Patient NHEX 2013'!I14-'(2) In-patient NHEX 2012'!I15</f>
        <v>-3.4600000000068576E-2</v>
      </c>
      <c r="J15" s="18">
        <f>'(1) In-Patient NHEX 2013'!J14-'(2) In-patient NHEX 2012'!J15</f>
        <v>-8.3000000000765795E-3</v>
      </c>
      <c r="K15" s="18">
        <f>'(1) In-Patient NHEX 2013'!K14-'(2) In-patient NHEX 2012'!K15</f>
        <v>3.0700000000024374E-2</v>
      </c>
      <c r="L15" s="18">
        <f>'(1) In-Patient NHEX 2013'!L14-'(2) In-patient NHEX 2012'!L15</f>
        <v>-6.700000000023465E-3</v>
      </c>
      <c r="M15" s="18">
        <f>'(1) In-Patient NHEX 2013'!M14-'(2) In-patient NHEX 2012'!M15</f>
        <v>-1.6099999999937609E-2</v>
      </c>
      <c r="N15" s="18">
        <f>'(1) In-Patient NHEX 2013'!N14-'(2) In-patient NHEX 2012'!N15</f>
        <v>2.5499999999965439E-2</v>
      </c>
      <c r="O15" s="18">
        <f>'(1) In-Patient NHEX 2013'!O14-'(2) In-patient NHEX 2012'!O15</f>
        <v>1.6499999999950887E-2</v>
      </c>
      <c r="P15" s="18">
        <f>'(1) In-Patient NHEX 2013'!P14-'(2) In-patient NHEX 2012'!P15</f>
        <v>-2.729999999996835E-2</v>
      </c>
      <c r="Q15" s="18">
        <f>'(1) In-Patient NHEX 2013'!Q14-'(2) In-patient NHEX 2012'!Q15</f>
        <v>-3.125E-2</v>
      </c>
      <c r="R15" s="18">
        <f>'(1) In-Patient NHEX 2013'!R14-'(2) In-patient NHEX 2012'!R15</f>
        <v>-4.6249999999872671E-2</v>
      </c>
      <c r="S15" s="18">
        <f>'(1) In-Patient NHEX 2013'!S14-'(2) In-patient NHEX 2012'!S15</f>
        <v>-1.2450000000171713E-2</v>
      </c>
      <c r="T15" s="18">
        <f>'(1) In-Patient NHEX 2013'!T14-'(2) In-patient NHEX 2012'!T15</f>
        <v>1.3000000001284207E-3</v>
      </c>
      <c r="U15" s="18">
        <f>'(1) In-Patient NHEX 2013'!U14-'(2) In-patient NHEX 2012'!U15</f>
        <v>-2.2050000000035652E-2</v>
      </c>
      <c r="V15" s="18">
        <f>'(1) In-Patient NHEX 2013'!V14-'(2) In-patient NHEX 2012'!V15</f>
        <v>-2.012777885011019E-2</v>
      </c>
      <c r="W15" s="18">
        <f>'(1) In-Patient NHEX 2013'!W14-'(2) In-patient NHEX 2012'!W15</f>
        <v>5.4418988001998514E-3</v>
      </c>
      <c r="X15" s="18">
        <f>'(1) In-Patient NHEX 2013'!X14-'(2) In-patient NHEX 2012'!X15</f>
        <v>-4.9658686689781462E-2</v>
      </c>
      <c r="Y15" s="18">
        <f>'(1) In-Patient NHEX 2013'!Y14-'(2) In-patient NHEX 2012'!Y15</f>
        <v>-4.5140747600271425E-2</v>
      </c>
      <c r="Z15" s="18">
        <f>'(1) In-Patient NHEX 2013'!Z14-'(2) In-patient NHEX 2012'!Z15</f>
        <v>2.7149382749939832E-2</v>
      </c>
      <c r="AA15" s="18">
        <f>'(1) In-Patient NHEX 2013'!AA14-'(2) In-patient NHEX 2012'!AA15</f>
        <v>3.528571873994224E-2</v>
      </c>
      <c r="AB15" s="18">
        <f>'(1) In-Patient NHEX 2013'!AB14-'(2) In-patient NHEX 2012'!AB15</f>
        <v>-1.6313912300120137E-2</v>
      </c>
      <c r="AC15" s="18">
        <f>'(1) In-Patient NHEX 2013'!AC14-'(2) In-patient NHEX 2012'!AC15</f>
        <v>-2.2177079199991567E-2</v>
      </c>
      <c r="AD15" s="18">
        <f>'(1) In-Patient NHEX 2013'!AD14-'(2) In-patient NHEX 2012'!AD15</f>
        <v>3.2084818799830828E-2</v>
      </c>
      <c r="AE15" s="18">
        <f>'(1) In-Patient NHEX 2013'!AE14-'(2) In-patient NHEX 2012'!AE15</f>
        <v>2.3748711970256409E-2</v>
      </c>
      <c r="AF15" s="18">
        <f>'(1) In-Patient NHEX 2013'!AF14-'(2) In-patient NHEX 2012'!AF15</f>
        <v>1.4672717630219267E-2</v>
      </c>
      <c r="AG15" s="18">
        <f>'(1) In-Patient NHEX 2013'!AG14-'(2) In-patient NHEX 2012'!AG15</f>
        <v>-1.6584842980137182E-2</v>
      </c>
      <c r="AH15" s="18">
        <f>'(1) In-Patient NHEX 2013'!AH14-'(2) In-patient NHEX 2012'!AH15</f>
        <v>4.5719690110217925E-2</v>
      </c>
      <c r="AI15" s="18">
        <f>'(1) In-Patient NHEX 2013'!AI14-'(2) In-patient NHEX 2012'!AI15</f>
        <v>2.6312823700209265E-2</v>
      </c>
      <c r="AJ15" s="18">
        <f>'(1) In-Patient NHEX 2013'!AJ14-'(2) In-patient NHEX 2012'!AJ15</f>
        <v>1.4007188889991085E-2</v>
      </c>
      <c r="AK15" s="18">
        <f>'(1) In-Patient NHEX 2013'!AK14-'(2) In-patient NHEX 2012'!AK15</f>
        <v>1.9059074830693135E-2</v>
      </c>
      <c r="AL15" s="18">
        <f>'(1) In-Patient NHEX 2013'!AL14-'(2) In-patient NHEX 2012'!AL15</f>
        <v>-7.4057557803826057E-3</v>
      </c>
      <c r="AM15" s="18">
        <f>'(1) In-Patient NHEX 2013'!AM14-'(2) In-patient NHEX 2012'!AM15</f>
        <v>-69.470465236689961</v>
      </c>
      <c r="AN15" s="18">
        <f>'(1) In-Patient NHEX 2013'!AN14-'(2) In-patient NHEX 2012'!AN15</f>
        <v>31.91721641669028</v>
      </c>
      <c r="AO15" s="18">
        <f>'(1) In-Patient NHEX 2013'!AO14-'(2) In-patient NHEX 2012'!AO15</f>
        <v>61.0132239484401</v>
      </c>
      <c r="AP15" s="18"/>
    </row>
    <row r="16" spans="1:42" ht="14.5" customHeight="1" x14ac:dyDescent="0.2">
      <c r="A16" s="9" t="s">
        <v>30</v>
      </c>
      <c r="B16" s="9"/>
      <c r="C16" s="17"/>
      <c r="D16" s="18">
        <f>'(1) In-Patient NHEX 2013'!D16-'(2) In-patient NHEX 2012'!D16</f>
        <v>-2.9392721120075294E-2</v>
      </c>
      <c r="E16" s="18">
        <f>'(1) In-Patient NHEX 2013'!E16-'(2) In-patient NHEX 2012'!E16</f>
        <v>8.8211281999974744E-3</v>
      </c>
      <c r="F16" s="18">
        <f>'(1) In-Patient NHEX 2013'!F16-'(2) In-patient NHEX 2012'!F16</f>
        <v>-4.3897676499909721E-2</v>
      </c>
      <c r="G16" s="18">
        <f>'(1) In-Patient NHEX 2013'!G16-'(2) In-patient NHEX 2012'!G16</f>
        <v>4.8941493369966338E-2</v>
      </c>
      <c r="H16" s="18">
        <f>'(1) In-Patient NHEX 2013'!H16-'(2) In-patient NHEX 2012'!H16</f>
        <v>8.3793289700224705E-3</v>
      </c>
      <c r="I16" s="18">
        <f>'(1) In-Patient NHEX 2013'!I16-'(2) In-patient NHEX 2012'!I16</f>
        <v>4.4447874200159276E-2</v>
      </c>
      <c r="J16" s="18">
        <f>'(1) In-Patient NHEX 2013'!J16-'(2) In-patient NHEX 2012'!J16</f>
        <v>-4.6845525870139682E-2</v>
      </c>
      <c r="K16" s="18">
        <f>'(1) In-Patient NHEX 2013'!K16-'(2) In-patient NHEX 2012'!K16</f>
        <v>-5.3497798203352431E-3</v>
      </c>
      <c r="L16" s="18">
        <f>'(1) In-Patient NHEX 2013'!L16-'(2) In-patient NHEX 2012'!L16</f>
        <v>-3.5129527029766905E-2</v>
      </c>
      <c r="M16" s="18">
        <f>'(1) In-Patient NHEX 2013'!M16-'(2) In-patient NHEX 2012'!M16</f>
        <v>3.900630648013248E-2</v>
      </c>
      <c r="N16" s="18">
        <f>'(1) In-Patient NHEX 2013'!N16-'(2) In-patient NHEX 2012'!N16</f>
        <v>-1.824814910924033E-2</v>
      </c>
      <c r="O16" s="18">
        <f>'(1) In-Patient NHEX 2013'!O16-'(2) In-patient NHEX 2012'!O16</f>
        <v>4.9630513329702808E-2</v>
      </c>
      <c r="P16" s="18">
        <f>'(1) In-Patient NHEX 2013'!P16-'(2) In-patient NHEX 2012'!P16</f>
        <v>-4.5729531830147607E-2</v>
      </c>
      <c r="Q16" s="18">
        <f>'(1) In-Patient NHEX 2013'!Q16-'(2) In-patient NHEX 2012'!Q16</f>
        <v>-4.0128111720150628E-2</v>
      </c>
      <c r="R16" s="18">
        <f>'(1) In-Patient NHEX 2013'!R16-'(2) In-patient NHEX 2012'!R16</f>
        <v>-4.0597251089820929E-2</v>
      </c>
      <c r="S16" s="18">
        <f>'(1) In-Patient NHEX 2013'!S16-'(2) In-patient NHEX 2012'!S16</f>
        <v>933.63623369929974</v>
      </c>
      <c r="T16" s="18">
        <f>'(1) In-Patient NHEX 2013'!T16-'(2) In-patient NHEX 2012'!T16</f>
        <v>1291.4041455034903</v>
      </c>
      <c r="U16" s="18">
        <f>'(1) In-Patient NHEX 2013'!U16-'(2) In-patient NHEX 2012'!U16</f>
        <v>1355.2987504433704</v>
      </c>
      <c r="V16" s="18">
        <f>'(1) In-Patient NHEX 2013'!V16-'(2) In-patient NHEX 2012'!V16</f>
        <v>1405.8589697264397</v>
      </c>
      <c r="W16" s="18">
        <f>'(1) In-Patient NHEX 2013'!W16-'(2) In-patient NHEX 2012'!W16</f>
        <v>1434.9702627989209</v>
      </c>
      <c r="X16" s="18">
        <f>'(1) In-Patient NHEX 2013'!X16-'(2) In-patient NHEX 2012'!X16</f>
        <v>1457.0654214759088</v>
      </c>
      <c r="Y16" s="18">
        <f>'(1) In-Patient NHEX 2013'!Y16-'(2) In-patient NHEX 2012'!Y16</f>
        <v>1387.61232174207</v>
      </c>
      <c r="Z16" s="18">
        <f>'(1) In-Patient NHEX 2013'!Z16-'(2) In-patient NHEX 2012'!Z16</f>
        <v>346.31870047907978</v>
      </c>
      <c r="AA16" s="18">
        <f>'(1) In-Patient NHEX 2013'!AA16-'(2) In-patient NHEX 2012'!AA16</f>
        <v>9.7089537833489885</v>
      </c>
      <c r="AB16" s="18">
        <f>'(1) In-Patient NHEX 2013'!AB16-'(2) In-patient NHEX 2012'!AB16</f>
        <v>19.078466408918757</v>
      </c>
      <c r="AC16" s="18">
        <f>'(1) In-Patient NHEX 2013'!AC16-'(2) In-patient NHEX 2012'!AC16</f>
        <v>14.413269852599115</v>
      </c>
      <c r="AD16" s="18">
        <f>'(1) In-Patient NHEX 2013'!AD16-'(2) In-patient NHEX 2012'!AD16</f>
        <v>8.9854904417006765</v>
      </c>
      <c r="AE16" s="18">
        <f>'(1) In-Patient NHEX 2013'!AE16-'(2) In-patient NHEX 2012'!AE16</f>
        <v>8.7184354173987231</v>
      </c>
      <c r="AF16" s="18">
        <f>'(1) In-Patient NHEX 2013'!AF16-'(2) In-patient NHEX 2012'!AF16</f>
        <v>-8.223488276500575</v>
      </c>
      <c r="AG16" s="18">
        <f>'(1) In-Patient NHEX 2013'!AG16-'(2) In-patient NHEX 2012'!AG16</f>
        <v>-98.579724793899004</v>
      </c>
      <c r="AH16" s="18">
        <f>'(1) In-Patient NHEX 2013'!AH16-'(2) In-patient NHEX 2012'!AH16</f>
        <v>-71.970220743800382</v>
      </c>
      <c r="AI16" s="18">
        <f>'(1) In-Patient NHEX 2013'!AI16-'(2) In-patient NHEX 2012'!AI16</f>
        <v>20.948374049699851</v>
      </c>
      <c r="AJ16" s="18">
        <f>'(1) In-Patient NHEX 2013'!AJ16-'(2) In-patient NHEX 2012'!AJ16</f>
        <v>-92.86787009949694</v>
      </c>
      <c r="AK16" s="18">
        <f>'(1) In-Patient NHEX 2013'!AK16-'(2) In-patient NHEX 2012'!AK16</f>
        <v>-68.071281177799392</v>
      </c>
      <c r="AL16" s="18">
        <f>'(1) In-Patient NHEX 2013'!AL16-'(2) In-patient NHEX 2012'!AL16</f>
        <v>-12.276244464101183</v>
      </c>
      <c r="AM16" s="18">
        <f>'(1) In-Patient NHEX 2013'!AM16-'(2) In-patient NHEX 2012'!AM16</f>
        <v>-27.857914473497658</v>
      </c>
      <c r="AN16" s="18">
        <f>'(1) In-Patient NHEX 2013'!AN16-'(2) In-patient NHEX 2012'!AN16</f>
        <v>-566.58589254850085</v>
      </c>
      <c r="AO16" s="18">
        <f>'(1) In-Patient NHEX 2013'!AO16-'(2) In-patient NHEX 2012'!AO16</f>
        <v>-827.93588889850071</v>
      </c>
      <c r="AP16" s="18"/>
    </row>
    <row r="17" spans="1:42" ht="14.5" customHeight="1" x14ac:dyDescent="0.2">
      <c r="A17" s="16"/>
      <c r="B17" s="16"/>
      <c r="C17" s="1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42" ht="14.5" customHeight="1" x14ac:dyDescent="0.2">
      <c r="A18" s="14" t="s">
        <v>3</v>
      </c>
      <c r="B18" s="16" t="s">
        <v>171</v>
      </c>
      <c r="C18" s="17" t="s">
        <v>19</v>
      </c>
      <c r="D18" s="15">
        <f t="shared" ref="D18:AO18" si="1">D3</f>
        <v>1975</v>
      </c>
      <c r="E18" s="15">
        <f t="shared" si="1"/>
        <v>1976</v>
      </c>
      <c r="F18" s="15">
        <f t="shared" si="1"/>
        <v>1977</v>
      </c>
      <c r="G18" s="15">
        <f t="shared" si="1"/>
        <v>1978</v>
      </c>
      <c r="H18" s="15">
        <f t="shared" si="1"/>
        <v>1979</v>
      </c>
      <c r="I18" s="15">
        <f t="shared" si="1"/>
        <v>1980</v>
      </c>
      <c r="J18" s="15">
        <f t="shared" si="1"/>
        <v>1981</v>
      </c>
      <c r="K18" s="15">
        <f t="shared" si="1"/>
        <v>1982</v>
      </c>
      <c r="L18" s="15">
        <f t="shared" si="1"/>
        <v>1983</v>
      </c>
      <c r="M18" s="15">
        <f t="shared" si="1"/>
        <v>1984</v>
      </c>
      <c r="N18" s="15">
        <f t="shared" si="1"/>
        <v>1985</v>
      </c>
      <c r="O18" s="15">
        <f t="shared" si="1"/>
        <v>1986</v>
      </c>
      <c r="P18" s="15">
        <f t="shared" si="1"/>
        <v>1987</v>
      </c>
      <c r="Q18" s="15">
        <f t="shared" si="1"/>
        <v>1988</v>
      </c>
      <c r="R18" s="15">
        <f t="shared" si="1"/>
        <v>1989</v>
      </c>
      <c r="S18" s="15">
        <f t="shared" si="1"/>
        <v>1990</v>
      </c>
      <c r="T18" s="15">
        <f t="shared" si="1"/>
        <v>1991</v>
      </c>
      <c r="U18" s="15">
        <f t="shared" si="1"/>
        <v>1992</v>
      </c>
      <c r="V18" s="15">
        <f t="shared" si="1"/>
        <v>1993</v>
      </c>
      <c r="W18" s="15">
        <f t="shared" si="1"/>
        <v>1994</v>
      </c>
      <c r="X18" s="15">
        <f t="shared" si="1"/>
        <v>1995</v>
      </c>
      <c r="Y18" s="15">
        <f t="shared" si="1"/>
        <v>1996</v>
      </c>
      <c r="Z18" s="15">
        <f t="shared" si="1"/>
        <v>1997</v>
      </c>
      <c r="AA18" s="15">
        <f t="shared" si="1"/>
        <v>1998</v>
      </c>
      <c r="AB18" s="15">
        <f t="shared" si="1"/>
        <v>1999</v>
      </c>
      <c r="AC18" s="15">
        <f t="shared" si="1"/>
        <v>2000</v>
      </c>
      <c r="AD18" s="15">
        <f t="shared" si="1"/>
        <v>2001</v>
      </c>
      <c r="AE18" s="15">
        <f t="shared" si="1"/>
        <v>2002</v>
      </c>
      <c r="AF18" s="15">
        <f t="shared" si="1"/>
        <v>2003</v>
      </c>
      <c r="AG18" s="15">
        <f t="shared" si="1"/>
        <v>2004</v>
      </c>
      <c r="AH18" s="15">
        <f t="shared" si="1"/>
        <v>2005</v>
      </c>
      <c r="AI18" s="15">
        <f t="shared" si="1"/>
        <v>2006</v>
      </c>
      <c r="AJ18" s="15">
        <f t="shared" si="1"/>
        <v>2007</v>
      </c>
      <c r="AK18" s="15">
        <f t="shared" si="1"/>
        <v>2008</v>
      </c>
      <c r="AL18" s="15">
        <f t="shared" si="1"/>
        <v>2009</v>
      </c>
      <c r="AM18" s="15">
        <f t="shared" si="1"/>
        <v>2010</v>
      </c>
      <c r="AN18" s="15">
        <f t="shared" si="1"/>
        <v>2011</v>
      </c>
      <c r="AO18" s="15">
        <f t="shared" si="1"/>
        <v>2012</v>
      </c>
      <c r="AP18" s="15"/>
    </row>
    <row r="19" spans="1:42" ht="14.5" customHeight="1" x14ac:dyDescent="0.2">
      <c r="A19" s="10" t="s">
        <v>20</v>
      </c>
      <c r="B19" s="16" t="s">
        <v>53</v>
      </c>
      <c r="C19" s="17"/>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row>
    <row r="20" spans="1:42" ht="14.5" customHeight="1" x14ac:dyDescent="0.2">
      <c r="A20" s="10"/>
      <c r="B20" s="16" t="s">
        <v>22</v>
      </c>
      <c r="C20" s="17"/>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row>
    <row r="21" spans="1:42" ht="14.5" customHeight="1" x14ac:dyDescent="0.2">
      <c r="A21" s="10"/>
      <c r="B21" s="16" t="s">
        <v>23</v>
      </c>
      <c r="C21" s="17"/>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row>
    <row r="22" spans="1:42" ht="14.5" customHeight="1" x14ac:dyDescent="0.2">
      <c r="A22" s="10"/>
      <c r="B22" s="16" t="s">
        <v>24</v>
      </c>
      <c r="C22" s="17"/>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row>
    <row r="23" spans="1:42" ht="14.5" customHeight="1" x14ac:dyDescent="0.2">
      <c r="B23" s="16" t="s">
        <v>25</v>
      </c>
      <c r="C23" s="15"/>
      <c r="D23" s="23">
        <f>D9/'(2) In-patient NHEX 2012'!D9</f>
        <v>2.1726435953973101E-5</v>
      </c>
      <c r="E23" s="23">
        <f>E9/'(2) In-patient NHEX 2012'!E9</f>
        <v>-1.5893175653140699E-5</v>
      </c>
      <c r="F23" s="23">
        <f>F9/'(2) In-patient NHEX 2012'!F9</f>
        <v>-3.352423119480073E-5</v>
      </c>
      <c r="G23" s="23">
        <f>G9/'(2) In-patient NHEX 2012'!G9</f>
        <v>6.6116953345357339E-6</v>
      </c>
      <c r="H23" s="23">
        <f>H9/'(2) In-patient NHEX 2012'!H9</f>
        <v>-1.6517434570750534E-5</v>
      </c>
      <c r="I23" s="23">
        <f>I9/'(2) In-patient NHEX 2012'!I9</f>
        <v>-1.1502676804843404E-5</v>
      </c>
      <c r="J23" s="23">
        <f>J9/'(2) In-patient NHEX 2012'!J9</f>
        <v>-1.7955711496586409E-5</v>
      </c>
      <c r="K23" s="23">
        <f>K9/'(2) In-patient NHEX 2012'!K9</f>
        <v>-1.4241044406307893E-5</v>
      </c>
      <c r="L23" s="23">
        <f>L9/'(2) In-patient NHEX 2012'!L9</f>
        <v>-1.0173750010847364E-5</v>
      </c>
      <c r="M23" s="23">
        <f>M9/'(2) In-patient NHEX 2012'!M9</f>
        <v>-1.5357196839327948E-5</v>
      </c>
      <c r="N23" s="23">
        <f>N9/'(2) In-patient NHEX 2012'!N9</f>
        <v>-1.4266476148667175E-5</v>
      </c>
      <c r="O23" s="23">
        <f>O9/'(2) In-patient NHEX 2012'!O9</f>
        <v>1.110867533864649E-5</v>
      </c>
      <c r="P23" s="23">
        <f>P9/'(2) In-patient NHEX 2012'!P9</f>
        <v>-5.8840815522977822E-6</v>
      </c>
      <c r="Q23" s="23">
        <f>Q9/'(2) In-patient NHEX 2012'!Q9</f>
        <v>-2.5597877116024069E-6</v>
      </c>
      <c r="R23" s="23">
        <f>R9/'(2) In-patient NHEX 2012'!R9</f>
        <v>1.4764918140398958E-6</v>
      </c>
      <c r="S23" s="23">
        <f>S9/'(2) In-patient NHEX 2012'!S9</f>
        <v>0.22406851389538732</v>
      </c>
      <c r="T23" s="23">
        <f>T9/'(2) In-patient NHEX 2012'!T9</f>
        <v>0.28215666619403756</v>
      </c>
      <c r="U23" s="23">
        <f>U9/'(2) In-patient NHEX 2012'!U9</f>
        <v>0.27668077992107176</v>
      </c>
      <c r="V23" s="23">
        <f>V9/'(2) In-patient NHEX 2012'!V9</f>
        <v>0.29384033807195942</v>
      </c>
      <c r="W23" s="23">
        <f>W9/'(2) In-patient NHEX 2012'!W9</f>
        <v>0.29700807652028621</v>
      </c>
      <c r="X23" s="23">
        <f>X9/'(2) In-patient NHEX 2012'!X9</f>
        <v>0.28902721234702533</v>
      </c>
      <c r="Y23" s="23">
        <f>Y9/'(2) In-patient NHEX 2012'!Y9</f>
        <v>0.26667258484312195</v>
      </c>
      <c r="Z23" s="23">
        <f>Z9/'(2) In-patient NHEX 2012'!Z9</f>
        <v>5.3374982829009432E-2</v>
      </c>
      <c r="AA23" s="23">
        <f>AA9/'(2) In-patient NHEX 2012'!AA9</f>
        <v>1.3645228844723805E-3</v>
      </c>
      <c r="AB23" s="23">
        <f>AB9/'(2) In-patient NHEX 2012'!AB9</f>
        <v>2.5258982381633063E-3</v>
      </c>
      <c r="AC23" s="23">
        <f>AC9/'(2) In-patient NHEX 2012'!AC9</f>
        <v>1.7698089783362424E-3</v>
      </c>
      <c r="AD23" s="23">
        <f>AD9/'(2) In-patient NHEX 2012'!AD9</f>
        <v>1.0316918649994711E-3</v>
      </c>
      <c r="AE23" s="23">
        <f>AE9/'(2) In-patient NHEX 2012'!AE9</f>
        <v>9.3496281579335486E-4</v>
      </c>
      <c r="AF23" s="23">
        <f>AF9/'(2) In-patient NHEX 2012'!AF9</f>
        <v>-8.3634454063382031E-4</v>
      </c>
      <c r="AG23" s="23">
        <f>AG9/'(2) In-patient NHEX 2012'!AG9</f>
        <v>-9.1876377217042088E-3</v>
      </c>
      <c r="AH23" s="23">
        <f>AH9/'(2) In-patient NHEX 2012'!AH9</f>
        <v>-6.4666002580591065E-3</v>
      </c>
      <c r="AI23" s="23">
        <f>AI9/'(2) In-patient NHEX 2012'!AI9</f>
        <v>1.8078963436046905E-3</v>
      </c>
      <c r="AJ23" s="23">
        <f>AJ9/'(2) In-patient NHEX 2012'!AJ9</f>
        <v>-7.5526982798300481E-3</v>
      </c>
      <c r="AK23" s="23">
        <f>AK9/'(2) In-patient NHEX 2012'!AK9</f>
        <v>-5.2803929988039537E-3</v>
      </c>
      <c r="AL23" s="23">
        <f>AL9/'(2) In-patient NHEX 2012'!AL9</f>
        <v>-8.9662209014571535E-4</v>
      </c>
      <c r="AM23" s="23">
        <f>AM9/'(2) In-patient NHEX 2012'!AM9</f>
        <v>2.8965996633161972E-3</v>
      </c>
      <c r="AN23" s="23">
        <f>AN9/'(2) In-patient NHEX 2012'!AN9</f>
        <v>-3.9077750867750102E-2</v>
      </c>
      <c r="AO23" s="23">
        <f>AO9/'(2) In-patient NHEX 2012'!AO9</f>
        <v>-5.5382096843039769E-2</v>
      </c>
      <c r="AP23" s="23"/>
    </row>
    <row r="24" spans="1:42" ht="14.5" customHeight="1" x14ac:dyDescent="0.2">
      <c r="A24" s="10" t="s">
        <v>11</v>
      </c>
      <c r="B24" s="16" t="s">
        <v>26</v>
      </c>
      <c r="C24" s="17"/>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row>
    <row r="25" spans="1:42" ht="14.5" customHeight="1" x14ac:dyDescent="0.2">
      <c r="A25" s="10"/>
      <c r="B25" s="16" t="s">
        <v>27</v>
      </c>
      <c r="C25" s="17"/>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row>
    <row r="26" spans="1:42" ht="14.5" customHeight="1" x14ac:dyDescent="0.2">
      <c r="A26" s="10"/>
      <c r="B26" s="16" t="s">
        <v>54</v>
      </c>
      <c r="C26" s="17"/>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row>
    <row r="27" spans="1:42" ht="14.5" customHeight="1" x14ac:dyDescent="0.2">
      <c r="A27" s="10"/>
      <c r="B27" s="16" t="s">
        <v>28</v>
      </c>
      <c r="C27" s="17"/>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row>
    <row r="28" spans="1:42" ht="14.5" customHeight="1" x14ac:dyDescent="0.2">
      <c r="A28" s="10"/>
      <c r="B28" s="16" t="s">
        <v>29</v>
      </c>
      <c r="C28" s="15"/>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row>
    <row r="29" spans="1:42" ht="14.5" customHeight="1" x14ac:dyDescent="0.2">
      <c r="A29" s="10"/>
      <c r="B29" s="16" t="s">
        <v>25</v>
      </c>
      <c r="C29" s="15"/>
      <c r="D29" s="23">
        <f>D15/'(2) In-patient NHEX 2012'!D15</f>
        <v>-1.4220462850178772E-4</v>
      </c>
      <c r="E29" s="23">
        <f>E15/'(2) In-patient NHEX 2012'!E15</f>
        <v>6.6847090663046615E-5</v>
      </c>
      <c r="F29" s="23">
        <f>F15/'(2) In-patient NHEX 2012'!F15</f>
        <v>-1.1199601791954394E-5</v>
      </c>
      <c r="G29" s="23">
        <f>G15/'(2) In-patient NHEX 2012'!G15</f>
        <v>8.2386950237432828E-5</v>
      </c>
      <c r="H29" s="23">
        <f>H15/'(2) In-patient NHEX 2012'!H15</f>
        <v>5.844485854666048E-5</v>
      </c>
      <c r="I29" s="23">
        <f>I15/'(2) In-patient NHEX 2012'!I15</f>
        <v>-4.8175995544512075E-5</v>
      </c>
      <c r="J29" s="23">
        <f>J15/'(2) In-patient NHEX 2012'!J15</f>
        <v>-1.1167922497411974E-5</v>
      </c>
      <c r="K29" s="23">
        <f>K15/'(2) In-patient NHEX 2012'!K15</f>
        <v>3.5973752050649609E-5</v>
      </c>
      <c r="L29" s="23">
        <f>L15/'(2) In-patient NHEX 2012'!L15</f>
        <v>-7.073479729754502E-6</v>
      </c>
      <c r="M29" s="23">
        <f>M15/'(2) In-patient NHEX 2012'!M15</f>
        <v>-1.6224931976153995E-5</v>
      </c>
      <c r="N29" s="23">
        <f>N15/'(2) In-patient NHEX 2012'!N15</f>
        <v>2.4533384644954241E-5</v>
      </c>
      <c r="O29" s="23">
        <f>O15/'(2) In-patient NHEX 2012'!O15</f>
        <v>1.4933478142773903E-5</v>
      </c>
      <c r="P29" s="23">
        <f>P15/'(2) In-patient NHEX 2012'!P15</f>
        <v>-2.2805112354831133E-5</v>
      </c>
      <c r="Q29" s="23">
        <f>Q15/'(2) In-patient NHEX 2012'!Q15</f>
        <v>-2.4598551637279595E-5</v>
      </c>
      <c r="R29" s="23">
        <f>R15/'(2) In-patient NHEX 2012'!R15</f>
        <v>-3.5230042656819523E-5</v>
      </c>
      <c r="S29" s="23">
        <f>S15/'(2) In-patient NHEX 2012'!S15</f>
        <v>-7.8727709625469281E-6</v>
      </c>
      <c r="T29" s="23">
        <f>T15/'(2) In-patient NHEX 2012'!T15</f>
        <v>7.3516937178556846E-7</v>
      </c>
      <c r="U29" s="23">
        <f>U15/'(2) In-patient NHEX 2012'!U15</f>
        <v>-1.1667283983298403E-5</v>
      </c>
      <c r="V29" s="23">
        <f>V15/'(2) In-patient NHEX 2012'!V15</f>
        <v>-9.9993933380248338E-6</v>
      </c>
      <c r="W29" s="23">
        <f>W15/'(2) In-patient NHEX 2012'!W15</f>
        <v>2.601290057456908E-6</v>
      </c>
      <c r="X29" s="23">
        <f>X15/'(2) In-patient NHEX 2012'!X15</f>
        <v>-2.3505957914314808E-5</v>
      </c>
      <c r="Y29" s="23">
        <f>Y15/'(2) In-patient NHEX 2012'!Y15</f>
        <v>-2.1440461480132717E-5</v>
      </c>
      <c r="Z29" s="23">
        <f>Z15/'(2) In-patient NHEX 2012'!Z15</f>
        <v>1.273363479665111E-5</v>
      </c>
      <c r="AA29" s="23">
        <f>AA15/'(2) In-patient NHEX 2012'!AA15</f>
        <v>1.5964221481220755E-5</v>
      </c>
      <c r="AB29" s="23">
        <f>AB15/'(2) In-patient NHEX 2012'!AB15</f>
        <v>-6.8088114775125777E-6</v>
      </c>
      <c r="AC29" s="23">
        <f>AC15/'(2) In-patient NHEX 2012'!AC15</f>
        <v>-8.3680775790474564E-6</v>
      </c>
      <c r="AD29" s="23">
        <f>AD15/'(2) In-patient NHEX 2012'!AD15</f>
        <v>1.1796322952987546E-5</v>
      </c>
      <c r="AE29" s="23">
        <f>AE15/'(2) In-patient NHEX 2012'!AE15</f>
        <v>8.0690105906008469E-6</v>
      </c>
      <c r="AF29" s="23">
        <f>AF15/'(2) In-patient NHEX 2012'!AF15</f>
        <v>4.7515277299932862E-6</v>
      </c>
      <c r="AG29" s="23">
        <f>AG15/'(2) In-patient NHEX 2012'!AG15</f>
        <v>-4.6378196253180044E-6</v>
      </c>
      <c r="AH29" s="23">
        <f>AH15/'(2) In-patient NHEX 2012'!AH15</f>
        <v>1.2745940928413137E-5</v>
      </c>
      <c r="AI29" s="23">
        <f>AI15/'(2) In-patient NHEX 2012'!AI15</f>
        <v>6.3720694774565962E-6</v>
      </c>
      <c r="AJ29" s="23">
        <f>AJ15/'(2) In-patient NHEX 2012'!AJ15</f>
        <v>3.1169338191751229E-6</v>
      </c>
      <c r="AK29" s="23">
        <f>AK15/'(2) In-patient NHEX 2012'!AK15</f>
        <v>3.9990505110667734E-6</v>
      </c>
      <c r="AL29" s="23">
        <f>AL15/'(2) In-patient NHEX 2012'!AL15</f>
        <v>-1.4218323120190849E-6</v>
      </c>
      <c r="AM29" s="23">
        <f>AM15/'(2) In-patient NHEX 2012'!AM15</f>
        <v>-1.2289567159052144E-2</v>
      </c>
      <c r="AN29" s="23">
        <f>AN15/'(2) In-patient NHEX 2012'!AN15</f>
        <v>5.3023035828042662E-3</v>
      </c>
      <c r="AO29" s="23">
        <f>AO15/'(2) In-patient NHEX 2012'!AO15</f>
        <v>9.537787079637346E-3</v>
      </c>
      <c r="AP29" s="23"/>
    </row>
    <row r="30" spans="1:42" ht="14.5" customHeight="1" x14ac:dyDescent="0.2">
      <c r="A30" s="9" t="s">
        <v>30</v>
      </c>
      <c r="B30" s="9"/>
      <c r="C30" s="15"/>
      <c r="D30" s="23">
        <f>D16/'(2) In-patient NHEX 2012'!D16</f>
        <v>-2.6126863217844705E-5</v>
      </c>
      <c r="E30" s="23">
        <f>E16/'(2) In-patient NHEX 2012'!E16</f>
        <v>6.4453662136471394E-6</v>
      </c>
      <c r="F30" s="23">
        <f>F16/'(2) In-patient NHEX 2012'!F16</f>
        <v>-2.7836193088084796E-5</v>
      </c>
      <c r="G30" s="23">
        <f>G16/'(2) In-patient NHEX 2012'!G16</f>
        <v>2.6429146435882026E-5</v>
      </c>
      <c r="H30" s="23">
        <f>H16/'(2) In-patient NHEX 2012'!H16</f>
        <v>3.8584191969528349E-6</v>
      </c>
      <c r="I30" s="23">
        <f>I16/'(2) In-patient NHEX 2012'!I16</f>
        <v>1.7501919278689274E-5</v>
      </c>
      <c r="J30" s="23">
        <f>J16/'(2) In-patient NHEX 2012'!J16</f>
        <v>-1.6210085425149548E-5</v>
      </c>
      <c r="K30" s="23">
        <f>K16/'(2) In-patient NHEX 2012'!K16</f>
        <v>-1.5805305543415394E-6</v>
      </c>
      <c r="L30" s="23">
        <f>L16/'(2) In-patient NHEX 2012'!L16</f>
        <v>-9.3889050218534597E-6</v>
      </c>
      <c r="M30" s="23">
        <f>M16/'(2) In-patient NHEX 2012'!M16</f>
        <v>9.962024385169833E-6</v>
      </c>
      <c r="N30" s="23">
        <f>N16/'(2) In-patient NHEX 2012'!N16</f>
        <v>-4.4443725149760913E-6</v>
      </c>
      <c r="O30" s="23">
        <f>O16/'(2) In-patient NHEX 2012'!O16</f>
        <v>1.2142615743816898E-5</v>
      </c>
      <c r="P30" s="23">
        <f>P16/'(2) In-patient NHEX 2012'!P16</f>
        <v>-1.0563044403157075E-5</v>
      </c>
      <c r="Q30" s="23">
        <f>Q16/'(2) In-patient NHEX 2012'!Q16</f>
        <v>-8.4681688480280725E-6</v>
      </c>
      <c r="R30" s="23">
        <f>R16/'(2) In-patient NHEX 2012'!R16</f>
        <v>-7.8963007585281798E-6</v>
      </c>
      <c r="S30" s="23">
        <f>S16/'(2) In-patient NHEX 2012'!S16</f>
        <v>0.16242236416605194</v>
      </c>
      <c r="T30" s="23">
        <f>T16/'(2) In-patient NHEX 2012'!T16</f>
        <v>0.2035245769248393</v>
      </c>
      <c r="U30" s="23">
        <f>U16/'(2) In-patient NHEX 2012'!U16</f>
        <v>0.19964921784859033</v>
      </c>
      <c r="V30" s="23">
        <f>V16/'(2) In-patient NHEX 2012'!V16</f>
        <v>0.20682304553600492</v>
      </c>
      <c r="W30" s="23">
        <f>W16/'(2) In-patient NHEX 2012'!W16</f>
        <v>0.2072638100931509</v>
      </c>
      <c r="X30" s="23">
        <f>X16/'(2) In-patient NHEX 2012'!X16</f>
        <v>0.20368282004527913</v>
      </c>
      <c r="Y30" s="23">
        <f>Y16/'(2) In-patient NHEX 2012'!Y16</f>
        <v>0.18984981827090847</v>
      </c>
      <c r="Z30" s="23">
        <f>Z16/'(2) In-patient NHEX 2012'!Z16</f>
        <v>4.0176183350241271E-2</v>
      </c>
      <c r="AA30" s="23">
        <f>AA16/'(2) In-patient NHEX 2012'!AA16</f>
        <v>1.0358316654414214E-3</v>
      </c>
      <c r="AB30" s="23">
        <f>AB16/'(2) In-patient NHEX 2012'!AB16</f>
        <v>1.9163552582384543E-3</v>
      </c>
      <c r="AC30" s="23">
        <f>AC16/'(2) In-patient NHEX 2012'!AC16</f>
        <v>1.3337346139523734E-3</v>
      </c>
      <c r="AD30" s="23">
        <f>AD16/'(2) In-patient NHEX 2012'!AD16</f>
        <v>7.8166645861357917E-4</v>
      </c>
      <c r="AE30" s="23">
        <f>AE16/'(2) In-patient NHEX 2012'!AE16</f>
        <v>7.1213338703053435E-4</v>
      </c>
      <c r="AF30" s="23">
        <f>AF16/'(2) In-patient NHEX 2012'!AF16</f>
        <v>-6.3559755425797828E-4</v>
      </c>
      <c r="AG30" s="23">
        <f>AG16/'(2) In-patient NHEX 2012'!AG16</f>
        <v>-6.8918556463246836E-3</v>
      </c>
      <c r="AH30" s="23">
        <f>AH16/'(2) In-patient NHEX 2012'!AH16</f>
        <v>-4.8880858447526675E-3</v>
      </c>
      <c r="AI30" s="23">
        <f>AI16/'(2) In-patient NHEX 2012'!AI16</f>
        <v>1.3341213889759172E-3</v>
      </c>
      <c r="AJ30" s="23">
        <f>AJ16/'(2) In-patient NHEX 2012'!AJ16</f>
        <v>-5.5348998187868441E-3</v>
      </c>
      <c r="AK30" s="23">
        <f>AK16/'(2) In-patient NHEX 2012'!AK16</f>
        <v>-3.8584786973018589E-3</v>
      </c>
      <c r="AL30" s="23">
        <f>AL16/'(2) In-patient NHEX 2012'!AL16</f>
        <v>-6.4981179674471646E-4</v>
      </c>
      <c r="AM30" s="23">
        <f>AM16/'(2) In-patient NHEX 2012'!AM16</f>
        <v>-1.3915876313014596E-3</v>
      </c>
      <c r="AN30" s="23">
        <f>AN16/'(2) In-patient NHEX 2012'!AN16</f>
        <v>-2.6556390029083433E-2</v>
      </c>
      <c r="AO30" s="23">
        <f>AO16/'(2) In-patient NHEX 2012'!AO16</f>
        <v>-3.6882061318880832E-2</v>
      </c>
      <c r="AP30" s="23"/>
    </row>
    <row r="32" spans="1:42" ht="14.5" customHeight="1" x14ac:dyDescent="0.2">
      <c r="A32" s="24" t="s">
        <v>172</v>
      </c>
      <c r="B32" s="24"/>
      <c r="C32" s="24"/>
      <c r="D32" s="24"/>
      <c r="E32" s="24"/>
      <c r="F32" s="24"/>
    </row>
  </sheetData>
  <mergeCells count="8">
    <mergeCell ref="A19:A22"/>
    <mergeCell ref="A24:A29"/>
    <mergeCell ref="A30:B30"/>
    <mergeCell ref="A1:B3"/>
    <mergeCell ref="C1:AB2"/>
    <mergeCell ref="A5:A9"/>
    <mergeCell ref="A10:A15"/>
    <mergeCell ref="A16:B16"/>
  </mergeCells>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
  <sheetViews>
    <sheetView workbookViewId="0">
      <selection activeCell="B10" sqref="B10"/>
    </sheetView>
  </sheetViews>
  <sheetFormatPr baseColWidth="10" defaultColWidth="8.83203125" defaultRowHeight="15" x14ac:dyDescent="0.2"/>
  <cols>
    <col min="1" max="1" width="18.83203125" customWidth="1"/>
    <col min="2" max="2" width="56.33203125" customWidth="1"/>
    <col min="3" max="3" width="10.83203125" customWidth="1"/>
    <col min="4" max="18" width="11.33203125" customWidth="1"/>
    <col min="19" max="19" width="12" customWidth="1"/>
    <col min="20" max="25" width="13.33203125" customWidth="1"/>
    <col min="26" max="26" width="12" customWidth="1"/>
    <col min="27" max="27" width="11.33203125" customWidth="1"/>
    <col min="28" max="31" width="14.1640625" customWidth="1"/>
    <col min="32" max="40" width="16.83203125" customWidth="1"/>
    <col min="41" max="1025" width="10.83203125" customWidth="1"/>
  </cols>
  <sheetData>
    <row r="1" spans="1:40" ht="14.5" customHeight="1" x14ac:dyDescent="0.2">
      <c r="A1" s="3" t="s">
        <v>173</v>
      </c>
      <c r="B1" s="3"/>
      <c r="C1" s="6" t="s">
        <v>55</v>
      </c>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ht="14.5" customHeight="1" x14ac:dyDescent="0.2">
      <c r="A2" s="3"/>
      <c r="B2" s="3"/>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1:40" ht="40.25" customHeight="1" x14ac:dyDescent="0.2">
      <c r="A3" s="3"/>
      <c r="B3" s="3"/>
      <c r="C3" t="s">
        <v>2</v>
      </c>
      <c r="D3">
        <v>1975</v>
      </c>
      <c r="E3" s="30">
        <f t="shared" ref="E3:AN3" si="0">D3+1</f>
        <v>1976</v>
      </c>
      <c r="F3" s="30">
        <f t="shared" si="0"/>
        <v>1977</v>
      </c>
      <c r="G3" s="30">
        <f t="shared" si="0"/>
        <v>1978</v>
      </c>
      <c r="H3" s="30">
        <f t="shared" si="0"/>
        <v>1979</v>
      </c>
      <c r="I3" s="30">
        <f t="shared" si="0"/>
        <v>1980</v>
      </c>
      <c r="J3" s="30">
        <f t="shared" si="0"/>
        <v>1981</v>
      </c>
      <c r="K3" s="30">
        <f t="shared" si="0"/>
        <v>1982</v>
      </c>
      <c r="L3" s="30">
        <f t="shared" si="0"/>
        <v>1983</v>
      </c>
      <c r="M3" s="30">
        <f t="shared" si="0"/>
        <v>1984</v>
      </c>
      <c r="N3" s="30">
        <f t="shared" si="0"/>
        <v>1985</v>
      </c>
      <c r="O3" s="30">
        <f t="shared" si="0"/>
        <v>1986</v>
      </c>
      <c r="P3" s="30">
        <f t="shared" si="0"/>
        <v>1987</v>
      </c>
      <c r="Q3" s="30">
        <f t="shared" si="0"/>
        <v>1988</v>
      </c>
      <c r="R3" s="30">
        <f t="shared" si="0"/>
        <v>1989</v>
      </c>
      <c r="S3" s="30">
        <f t="shared" si="0"/>
        <v>1990</v>
      </c>
      <c r="T3" s="30">
        <f t="shared" si="0"/>
        <v>1991</v>
      </c>
      <c r="U3" s="30">
        <f t="shared" si="0"/>
        <v>1992</v>
      </c>
      <c r="V3" s="30">
        <f t="shared" si="0"/>
        <v>1993</v>
      </c>
      <c r="W3" s="30">
        <f t="shared" si="0"/>
        <v>1994</v>
      </c>
      <c r="X3" s="30">
        <f t="shared" si="0"/>
        <v>1995</v>
      </c>
      <c r="Y3" s="30">
        <f t="shared" si="0"/>
        <v>1996</v>
      </c>
      <c r="Z3" s="30">
        <f t="shared" si="0"/>
        <v>1997</v>
      </c>
      <c r="AA3" s="30">
        <f t="shared" si="0"/>
        <v>1998</v>
      </c>
      <c r="AB3" s="30">
        <f t="shared" si="0"/>
        <v>1999</v>
      </c>
      <c r="AC3" s="30">
        <f t="shared" si="0"/>
        <v>2000</v>
      </c>
      <c r="AD3" s="30">
        <f t="shared" si="0"/>
        <v>2001</v>
      </c>
      <c r="AE3" s="30">
        <f t="shared" si="0"/>
        <v>2002</v>
      </c>
      <c r="AF3" s="30">
        <f t="shared" si="0"/>
        <v>2003</v>
      </c>
      <c r="AG3" s="30">
        <f t="shared" si="0"/>
        <v>2004</v>
      </c>
      <c r="AH3" s="30">
        <f t="shared" si="0"/>
        <v>2005</v>
      </c>
      <c r="AI3" s="30">
        <f t="shared" si="0"/>
        <v>2006</v>
      </c>
      <c r="AJ3" s="30">
        <f t="shared" si="0"/>
        <v>2007</v>
      </c>
      <c r="AK3" s="30">
        <f t="shared" si="0"/>
        <v>2008</v>
      </c>
      <c r="AL3" s="30">
        <f t="shared" si="0"/>
        <v>2009</v>
      </c>
      <c r="AM3" s="30">
        <f t="shared" si="0"/>
        <v>2010</v>
      </c>
      <c r="AN3" s="30">
        <f t="shared" si="0"/>
        <v>2011</v>
      </c>
    </row>
    <row r="4" spans="1:40" ht="14.5" customHeight="1" x14ac:dyDescent="0.2">
      <c r="A4" s="14" t="s">
        <v>3</v>
      </c>
      <c r="B4" t="s">
        <v>174</v>
      </c>
    </row>
    <row r="5" spans="1:40" ht="14.5" customHeight="1" x14ac:dyDescent="0.2">
      <c r="A5" s="10" t="s">
        <v>5</v>
      </c>
      <c r="B5" s="16" t="s">
        <v>51</v>
      </c>
      <c r="AF5" s="33">
        <f>'(1) In-Patient NHEX 2013'!AF5-'(3) In-Pat. (incl. Hosp) OECD '!AK5</f>
        <v>-14.483488960762401</v>
      </c>
      <c r="AG5" s="33">
        <f>'(1) In-Patient NHEX 2013'!AG5-'(3) In-Pat. (incl. Hosp) OECD '!AL5</f>
        <v>-17.595520521272704</v>
      </c>
      <c r="AH5" s="33">
        <f>'(1) In-Patient NHEX 2013'!AH5-'(3) In-Pat. (incl. Hosp) OECD '!AM5</f>
        <v>-17.837619343829004</v>
      </c>
      <c r="AI5" s="33">
        <f>'(1) In-Patient NHEX 2013'!AI5-'(3) In-Pat. (incl. Hosp) OECD '!AN5</f>
        <v>-16.442237652298999</v>
      </c>
      <c r="AJ5" s="33">
        <f>'(1) In-Patient NHEX 2013'!AJ5-'(3) In-Pat. (incl. Hosp) OECD '!AO5</f>
        <v>-18.067674192281004</v>
      </c>
      <c r="AK5" s="33">
        <f>'(1) In-Patient NHEX 2013'!AK5-'(3) In-Pat. (incl. Hosp) OECD '!AP5</f>
        <v>-20.905077522503987</v>
      </c>
      <c r="AL5" s="33">
        <f>'(1) In-Patient NHEX 2013'!AL5-'(3) In-Pat. (incl. Hosp) OECD '!AQ5</f>
        <v>-22.831019881974001</v>
      </c>
      <c r="AM5" s="33">
        <f>'(1) In-Patient NHEX 2013'!AM5-'(3) In-Pat. (incl. Hosp) OECD '!AR5</f>
        <v>-24.322554769577991</v>
      </c>
      <c r="AN5" s="33">
        <f>'(1) In-Patient NHEX 2013'!AN5-'(3) In-Pat. (incl. Hosp) OECD '!AS5</f>
        <v>-23.458296452159999</v>
      </c>
    </row>
    <row r="6" spans="1:40" ht="14.5" customHeight="1" x14ac:dyDescent="0.2">
      <c r="A6" s="10"/>
      <c r="B6" s="16" t="s">
        <v>22</v>
      </c>
      <c r="AF6" s="33">
        <f>'(1) In-Patient NHEX 2013'!AF6-'(3) In-Pat. (incl. Hosp) OECD '!AK6</f>
        <v>-2001.1081362833902</v>
      </c>
      <c r="AG6" s="33">
        <f>'(1) In-Patient NHEX 2013'!AG6-'(3) In-Pat. (incl. Hosp) OECD '!AL6</f>
        <v>-2599.0879278896009</v>
      </c>
      <c r="AH6" s="33">
        <f>'(1) In-Patient NHEX 2013'!AH6-'(3) In-Pat. (incl. Hosp) OECD '!AM6</f>
        <v>-2677.0474288501009</v>
      </c>
      <c r="AI6" s="33">
        <f>'(1) In-Patient NHEX 2013'!AI6-'(3) In-Pat. (incl. Hosp) OECD '!AN6</f>
        <v>-2555.1735766316997</v>
      </c>
      <c r="AJ6" s="33">
        <f>'(1) In-Patient NHEX 2013'!AJ6-'(3) In-Pat. (incl. Hosp) OECD '!AO6</f>
        <v>-2868.5715041408002</v>
      </c>
      <c r="AK6" s="33">
        <f>'(1) In-Patient NHEX 2013'!AK6-'(3) In-Pat. (incl. Hosp) OECD '!AP6</f>
        <v>-3093.6808930137995</v>
      </c>
      <c r="AL6" s="33">
        <f>'(1) In-Patient NHEX 2013'!AL6-'(3) In-Pat. (incl. Hosp) OECD '!AQ6</f>
        <v>-3258.6519494222994</v>
      </c>
      <c r="AM6" s="33">
        <f>'(1) In-Patient NHEX 2013'!AM6-'(3) In-Pat. (incl. Hosp) OECD '!AR6</f>
        <v>-3604.0019545971991</v>
      </c>
      <c r="AN6" s="33">
        <f>'(1) In-Patient NHEX 2013'!AN6-'(3) In-Pat. (incl. Hosp) OECD '!AS6</f>
        <v>-4410.1305538330016</v>
      </c>
    </row>
    <row r="7" spans="1:40" ht="14.5" customHeight="1" x14ac:dyDescent="0.2">
      <c r="A7" s="10"/>
      <c r="B7" s="16" t="s">
        <v>23</v>
      </c>
      <c r="AF7" s="33">
        <f>'(1) In-Patient NHEX 2013'!AF7-'(3) In-Pat. (incl. Hosp) OECD '!AK7</f>
        <v>-1.2</v>
      </c>
      <c r="AG7" s="33">
        <f>'(1) In-Patient NHEX 2013'!AG7-'(3) In-Pat. (incl. Hosp) OECD '!AL7</f>
        <v>-1.5</v>
      </c>
      <c r="AH7" s="33">
        <f>'(1) In-Patient NHEX 2013'!AH7-'(3) In-Pat. (incl. Hosp) OECD '!AM7</f>
        <v>-1.9</v>
      </c>
      <c r="AI7" s="33">
        <f>'(1) In-Patient NHEX 2013'!AI7-'(3) In-Pat. (incl. Hosp) OECD '!AN7</f>
        <v>-2.1</v>
      </c>
      <c r="AJ7" s="33">
        <f>'(1) In-Patient NHEX 2013'!AJ7-'(3) In-Pat. (incl. Hosp) OECD '!AO7</f>
        <v>-2</v>
      </c>
      <c r="AK7" s="33">
        <f>'(1) In-Patient NHEX 2013'!AK7-'(3) In-Pat. (incl. Hosp) OECD '!AP7</f>
        <v>-2.1</v>
      </c>
      <c r="AL7" s="33">
        <f>'(1) In-Patient NHEX 2013'!AL7-'(3) In-Pat. (incl. Hosp) OECD '!AQ7</f>
        <v>-2.2000000000000002</v>
      </c>
      <c r="AM7" s="33">
        <f>'(1) In-Patient NHEX 2013'!AM7-'(3) In-Pat. (incl. Hosp) OECD '!AR7</f>
        <v>-2.4</v>
      </c>
      <c r="AN7" s="33">
        <f>'(1) In-Patient NHEX 2013'!AN7-'(3) In-Pat. (incl. Hosp) OECD '!AS7</f>
        <v>-2.6</v>
      </c>
    </row>
    <row r="8" spans="1:40" ht="14.5" customHeight="1" x14ac:dyDescent="0.2">
      <c r="A8" s="10"/>
      <c r="B8" s="16" t="s">
        <v>24</v>
      </c>
      <c r="AF8" s="33">
        <f>'(1) In-Patient NHEX 2013'!AF8-'(3) In-Pat. (incl. Hosp) OECD '!AK8</f>
        <v>-17.04653575</v>
      </c>
      <c r="AG8" s="33">
        <f>'(1) In-Patient NHEX 2013'!AG8-'(3) In-Pat. (incl. Hosp) OECD '!AL8</f>
        <v>-21.479691539999997</v>
      </c>
      <c r="AH8" s="33">
        <f>'(1) In-Patient NHEX 2013'!AH8-'(3) In-Pat. (incl. Hosp) OECD '!AM8</f>
        <v>-23.430892239999999</v>
      </c>
      <c r="AI8" s="33">
        <f>'(1) In-Patient NHEX 2013'!AI8-'(3) In-Pat. (incl. Hosp) OECD '!AN8</f>
        <v>-25.162124490000004</v>
      </c>
      <c r="AJ8" s="33">
        <f>'(1) In-Patient NHEX 2013'!AJ8-'(3) In-Pat. (incl. Hosp) OECD '!AO8</f>
        <v>-25.642698955294481</v>
      </c>
      <c r="AK8" s="33">
        <f>'(1) In-Patient NHEX 2013'!AK8-'(3) In-Pat. (incl. Hosp) OECD '!AP8</f>
        <v>-25.904369716279099</v>
      </c>
      <c r="AL8" s="33">
        <f>'(1) In-Patient NHEX 2013'!AL8-'(3) In-Pat. (incl. Hosp) OECD '!AQ8</f>
        <v>-25.685869403987304</v>
      </c>
      <c r="AM8" s="33">
        <f>'(1) In-Patient NHEX 2013'!AM8-'(3) In-Pat. (incl. Hosp) OECD '!AR8</f>
        <v>-11.262939869999997</v>
      </c>
      <c r="AN8" s="33">
        <f>'(1) In-Patient NHEX 2013'!AN8-'(3) In-Pat. (incl. Hosp) OECD '!AS8</f>
        <v>-14.614258679999999</v>
      </c>
    </row>
    <row r="9" spans="1:40" ht="14.5" customHeight="1" x14ac:dyDescent="0.2">
      <c r="A9" s="10"/>
      <c r="B9" s="16" t="s">
        <v>25</v>
      </c>
      <c r="D9" s="33">
        <f>'(1) In-Patient NHEX 2013'!D9-'(3) In-Pat. (incl. Hosp) OECD '!I9</f>
        <v>1.7307278880934973E-2</v>
      </c>
      <c r="E9" s="33">
        <f>'(1) In-Patient NHEX 2013'!E9-'(3) In-Pat. (incl. Hosp) OECD '!J9</f>
        <v>-1.5878871795052873E-2</v>
      </c>
      <c r="F9" s="33">
        <f>'(1) In-Patient NHEX 2013'!F9-'(3) In-Pat. (incl. Hosp) OECD '!K9</f>
        <v>-3.9397676500129819E-2</v>
      </c>
      <c r="G9" s="33">
        <f>'(1) In-Patient NHEX 2013'!G9-'(3) In-Pat. (incl. Hosp) OECD '!L9</f>
        <v>9.0414933699776157E-3</v>
      </c>
      <c r="H9" s="33">
        <f>'(1) In-Patient NHEX 2013'!H9-'(3) In-Pat. (incl. Hosp) OECD '!M9</f>
        <v>-2.6120671030184894E-2</v>
      </c>
      <c r="I9" s="33">
        <f>'(1) In-Patient NHEX 2013'!I9-'(3) In-Pat. (incl. Hosp) OECD '!N9</f>
        <v>-2.0952125800022259E-2</v>
      </c>
      <c r="J9" s="33">
        <f>'(1) In-Patient NHEX 2013'!J9-'(3) In-Pat. (incl. Hosp) OECD '!O9</f>
        <v>-3.8545525869722042E-2</v>
      </c>
      <c r="K9" s="33">
        <f>'(1) In-Patient NHEX 2013'!K9-'(3) In-Pat. (incl. Hosp) OECD '!P9</f>
        <v>-3.6049779810127802E-2</v>
      </c>
      <c r="L9" s="33">
        <f>'(1) In-Patient NHEX 2013'!L9-'(3) In-Pat. (incl. Hosp) OECD '!Q9</f>
        <v>-2.8429527030311874E-2</v>
      </c>
      <c r="M9" s="33">
        <f>'(1) In-Patient NHEX 2013'!M9-'(3) In-Pat. (incl. Hosp) OECD '!R9</f>
        <v>-4.4893693520407396E-2</v>
      </c>
      <c r="N9" s="33">
        <f>'(1) In-Patient NHEX 2013'!N9-'(3) In-Pat. (incl. Hosp) OECD '!S9</f>
        <v>-4.3748149109887891E-2</v>
      </c>
      <c r="O9" s="33">
        <f>'(1) In-Patient NHEX 2013'!O9-'(3) In-Pat. (incl. Hosp) OECD '!T9</f>
        <v>3.3130513329979294E-2</v>
      </c>
      <c r="P9" s="33">
        <f>'(1) In-Patient NHEX 2013'!P9-'(3) In-Pat. (incl. Hosp) OECD '!U9</f>
        <v>-1.8429531829951884E-2</v>
      </c>
      <c r="Q9" s="33">
        <f>'(1) In-Patient NHEX 2013'!Q9-'(3) In-Pat. (incl. Hosp) OECD '!V9</f>
        <v>-8.8781117201506277E-3</v>
      </c>
      <c r="R9" s="33">
        <f>'(1) In-Patient NHEX 2013'!R9-'(3) In-Pat. (incl. Hosp) OECD '!W9</f>
        <v>5.6527489100517414E-3</v>
      </c>
      <c r="S9" s="33">
        <f>'(1) In-Patient NHEX 2013'!S9-'(3) In-Pat. (incl. Hosp) OECD '!X9</f>
        <v>933.64868369929991</v>
      </c>
      <c r="T9" s="33">
        <f>'(1) In-Patient NHEX 2013'!T9-'(3) In-Pat. (incl. Hosp) OECD '!Y9</f>
        <v>1291.4028455034904</v>
      </c>
      <c r="U9" s="33">
        <f>'(1) In-Patient NHEX 2013'!U9-'(3) In-Pat. (incl. Hosp) OECD '!Z9</f>
        <v>1355.32080044337</v>
      </c>
      <c r="V9" s="33">
        <f>'(1) In-Patient NHEX 2013'!V9-'(3) In-Pat. (incl. Hosp) OECD '!AA9</f>
        <v>1405.9790975052902</v>
      </c>
      <c r="W9" s="33">
        <f>'(1) In-Patient NHEX 2013'!W9-'(3) In-Pat. (incl. Hosp) OECD '!AB9</f>
        <v>1435.4648209001107</v>
      </c>
      <c r="X9" s="33">
        <f>'(1) In-Patient NHEX 2013'!X9-'(3) In-Pat. (incl. Hosp) OECD '!AC9</f>
        <v>1457.4150801625901</v>
      </c>
      <c r="Y9" s="33">
        <f>'(1) In-Patient NHEX 2013'!Y9-'(3) In-Pat. (incl. Hosp) OECD '!AD9</f>
        <v>1388.0574624896699</v>
      </c>
      <c r="Z9" s="33">
        <f>'(1) In-Patient NHEX 2013'!Z9-'(3) In-Pat. (incl. Hosp) OECD '!AE9</f>
        <v>346.69155109632993</v>
      </c>
      <c r="AA9" s="33">
        <f>'(1) In-Patient NHEX 2013'!AA9-'(3) In-Pat. (incl. Hosp) OECD '!AF9</f>
        <v>10.073668064610501</v>
      </c>
      <c r="AB9" s="33">
        <f>'(1) In-Patient NHEX 2013'!AB9-'(3) In-Pat. (incl. Hosp) OECD '!AG9</f>
        <v>-1841.1052196787796</v>
      </c>
      <c r="AC9" s="33">
        <f>'(1) In-Patient NHEX 2013'!AC9-'(3) In-Pat. (incl. Hosp) OECD '!AH9</f>
        <v>-1853.3645530681997</v>
      </c>
      <c r="AD9" s="33">
        <f>'(1) In-Patient NHEX 2013'!AD9-'(3) In-Pat. (incl. Hosp) OECD '!AI9</f>
        <v>-1897.5465943770705</v>
      </c>
      <c r="AE9" s="33">
        <f>'(1) In-Patient NHEX 2013'!AE9-'(3) In-Pat. (incl. Hosp) OECD '!AJ9</f>
        <v>-1970.4053132945301</v>
      </c>
      <c r="AF9" s="33">
        <f>'(1) In-Patient NHEX 2013'!AF9-'(3) In-Pat. (incl. Hosp) OECD '!AK9</f>
        <v>-2033.7381609941513</v>
      </c>
      <c r="AG9" s="33">
        <f>'(1) In-Patient NHEX 2013'!AG9-'(3) In-Pat. (incl. Hosp) OECD '!AL9</f>
        <v>-2639.5631399508984</v>
      </c>
      <c r="AH9" s="33">
        <f>'(1) In-Patient NHEX 2013'!AH9-'(3) In-Pat. (incl. Hosp) OECD '!AM9</f>
        <v>-2720.3159404339003</v>
      </c>
      <c r="AI9" s="33">
        <f>'(1) In-Patient NHEX 2013'!AI9-'(3) In-Pat. (incl. Hosp) OECD '!AN9</f>
        <v>-2598.977938774</v>
      </c>
      <c r="AJ9" s="33">
        <f>'(1) In-Patient NHEX 2013'!AJ9-'(3) In-Pat. (incl. Hosp) OECD '!AO9</f>
        <v>-2914.3818772884006</v>
      </c>
      <c r="AK9" s="33">
        <f>'(1) In-Patient NHEX 2013'!AK9-'(3) In-Pat. (incl. Hosp) OECD '!AP9</f>
        <v>-3142.4903402525997</v>
      </c>
      <c r="AL9" s="33">
        <f>'(1) In-Patient NHEX 2013'!AL9-'(3) In-Pat. (incl. Hosp) OECD '!AQ9</f>
        <v>-3309.4688387082988</v>
      </c>
      <c r="AM9" s="33">
        <f>'(1) In-Patient NHEX 2013'!AM9-'(3) In-Pat. (incl. Hosp) OECD '!AR9</f>
        <v>-3641.9874492367981</v>
      </c>
      <c r="AN9" s="33">
        <f>'(1) In-Patient NHEX 2013'!AN9-'(3) In-Pat. (incl. Hosp) OECD '!AS9</f>
        <v>-4450.8031089651995</v>
      </c>
    </row>
    <row r="10" spans="1:40" ht="14.5" customHeight="1" x14ac:dyDescent="0.2">
      <c r="A10" s="10" t="s">
        <v>11</v>
      </c>
      <c r="B10" s="16" t="s">
        <v>26</v>
      </c>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row>
    <row r="11" spans="1:40" ht="14.5" customHeight="1" x14ac:dyDescent="0.2">
      <c r="A11" s="10"/>
      <c r="B11" s="16" t="s">
        <v>27</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row>
    <row r="12" spans="1:40" ht="14.5" customHeight="1" x14ac:dyDescent="0.2">
      <c r="A12" s="10"/>
      <c r="B12" s="16" t="s">
        <v>28</v>
      </c>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row>
    <row r="13" spans="1:40" ht="14.5" customHeight="1" x14ac:dyDescent="0.2">
      <c r="A13" s="10"/>
      <c r="B13" t="s">
        <v>52</v>
      </c>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f>'(1) In-Patient NHEX 2013'!AF13-'(3) In-Pat. (incl. Hosp) OECD '!AK13</f>
        <v>2967.4146727176303</v>
      </c>
      <c r="AG13" s="33">
        <f>'(1) In-Patient NHEX 2013'!AG13-'(3) In-Pat. (incl. Hosp) OECD '!AL13</f>
        <v>3415.0834151570198</v>
      </c>
      <c r="AH13" s="33">
        <f>'(1) In-Patient NHEX 2013'!AH13-'(3) In-Pat. (incl. Hosp) OECD '!AM13</f>
        <v>3415.4457196901103</v>
      </c>
      <c r="AI13" s="33">
        <f>'(1) In-Patient NHEX 2013'!AI13-'(3) In-Pat. (incl. Hosp) OECD '!AN13</f>
        <v>3957.4263128236998</v>
      </c>
      <c r="AJ13" s="33">
        <f>'(1) In-Patient NHEX 2013'!AJ13-'(3) In-Pat. (incl. Hosp) OECD '!AO13</f>
        <v>4315.7140071888898</v>
      </c>
      <c r="AK13" s="33">
        <f>'(1) In-Patient NHEX 2013'!AK13-'(3) In-Pat. (incl. Hosp) OECD '!AP13</f>
        <v>4578.4190590748303</v>
      </c>
      <c r="AL13" s="33">
        <f>'(1) In-Patient NHEX 2013'!AL13-'(3) In-Pat. (incl. Hosp) OECD '!AQ13</f>
        <v>5004.4925942442196</v>
      </c>
      <c r="AM13" s="33">
        <f>'(1) In-Patient NHEX 2013'!AM13-'(3) In-Pat. (incl. Hosp) OECD '!AR13</f>
        <v>5357.3295347633102</v>
      </c>
      <c r="AN13" s="33">
        <f>'(1) In-Patient NHEX 2013'!AN13-'(3) In-Pat. (incl. Hosp) OECD '!AS13</f>
        <v>5808.6172164166901</v>
      </c>
    </row>
    <row r="14" spans="1:40" ht="14.5" customHeight="1" x14ac:dyDescent="0.2">
      <c r="A14" s="10"/>
      <c r="B14" s="16" t="s">
        <v>29</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f>'(1) In-Patient NHEX 2013'!AF13-'(3) In-Pat. (incl. Hosp) OECD '!AK14</f>
        <v>477.8146727176304</v>
      </c>
      <c r="AG14" s="33">
        <f>'(1) In-Patient NHEX 2013'!AG13-'(3) In-Pat. (incl. Hosp) OECD '!AL14</f>
        <v>719.48341515701986</v>
      </c>
      <c r="AH14" s="33">
        <f>'(1) In-Patient NHEX 2013'!AH13-'(3) In-Pat. (incl. Hosp) OECD '!AM14</f>
        <v>584.04571969011022</v>
      </c>
      <c r="AI14" s="33">
        <f>'(1) In-Patient NHEX 2013'!AI13-'(3) In-Pat. (incl. Hosp) OECD '!AN14</f>
        <v>736.92631282369985</v>
      </c>
      <c r="AJ14" s="33">
        <f>'(1) In-Patient NHEX 2013'!AJ13-'(3) In-Pat. (incl. Hosp) OECD '!AO14</f>
        <v>774.21400718888981</v>
      </c>
      <c r="AK14" s="33">
        <f>'(1) In-Patient NHEX 2013'!AK13-'(3) In-Pat. (incl. Hosp) OECD '!AP14</f>
        <v>791.91905907483033</v>
      </c>
      <c r="AL14" s="33">
        <f>'(1) In-Patient NHEX 2013'!AL13-'(3) In-Pat. (incl. Hosp) OECD '!AQ14</f>
        <v>866.09259424421998</v>
      </c>
      <c r="AM14" s="33">
        <f>'(1) In-Patient NHEX 2013'!AM13-'(3) In-Pat. (incl. Hosp) OECD '!AR14</f>
        <v>1341.52953476331</v>
      </c>
      <c r="AN14" s="33">
        <f>'(1) In-Patient NHEX 2013'!AN13-'(3) In-Pat. (incl. Hosp) OECD '!AS14</f>
        <v>1533.7172164166905</v>
      </c>
    </row>
    <row r="15" spans="1:40" ht="14.5" customHeight="1" x14ac:dyDescent="0.2">
      <c r="A15" s="10"/>
      <c r="B15" s="16" t="s">
        <v>25</v>
      </c>
      <c r="D15" s="33">
        <f>'(1) In-Patient NHEX 2013'!D14-'(3) In-Pat. (incl. Hosp) OECD '!I15</f>
        <v>-4.6699999999987085E-2</v>
      </c>
      <c r="E15" s="33">
        <f>'(1) In-Patient NHEX 2013'!E14-'(3) In-Pat. (incl. Hosp) OECD '!J15</f>
        <v>2.4699999999995725E-2</v>
      </c>
      <c r="F15" s="33">
        <f>'(1) In-Patient NHEX 2013'!F14-'(3) In-Pat. (incl. Hosp) OECD '!K15</f>
        <v>-4.500000000007276E-3</v>
      </c>
      <c r="G15" s="33">
        <f>'(1) In-Patient NHEX 2013'!G14-'(3) In-Pat. (incl. Hosp) OECD '!L15</f>
        <v>3.9899999999988722E-2</v>
      </c>
      <c r="H15" s="33">
        <f>'(1) In-Patient NHEX 2013'!H14-'(3) In-Pat. (incl. Hosp) OECD '!M15</f>
        <v>3.4500000000093678E-2</v>
      </c>
      <c r="I15" s="33">
        <f>'(1) In-Patient NHEX 2013'!I14-'(3) In-Pat. (incl. Hosp) OECD '!N15</f>
        <v>-3.4600000000068576E-2</v>
      </c>
      <c r="J15" s="33">
        <f>'(1) In-Patient NHEX 2013'!J14-'(3) In-Pat. (incl. Hosp) OECD '!O15</f>
        <v>-8.3000000000765795E-3</v>
      </c>
      <c r="K15" s="33">
        <f>'(1) In-Patient NHEX 2013'!K14-'(3) In-Pat. (incl. Hosp) OECD '!P15</f>
        <v>3.0700000000024374E-2</v>
      </c>
      <c r="L15" s="33">
        <f>'(1) In-Patient NHEX 2013'!L14-'(3) In-Pat. (incl. Hosp) OECD '!Q15</f>
        <v>-6.700000000023465E-3</v>
      </c>
      <c r="M15" s="33">
        <f>'(1) In-Patient NHEX 2013'!M14-'(3) In-Pat. (incl. Hosp) OECD '!R15</f>
        <v>-1.6099999999937609E-2</v>
      </c>
      <c r="N15" s="33">
        <f>'(1) In-Patient NHEX 2013'!N14-'(3) In-Pat. (incl. Hosp) OECD '!S15</f>
        <v>2.5499999999965439E-2</v>
      </c>
      <c r="O15" s="33">
        <f>'(1) In-Patient NHEX 2013'!O14-'(3) In-Pat. (incl. Hosp) OECD '!T15</f>
        <v>1.6499999999950887E-2</v>
      </c>
      <c r="P15" s="33">
        <f>'(1) In-Patient NHEX 2013'!P14-'(3) In-Pat. (incl. Hosp) OECD '!U15</f>
        <v>-2.729999999996835E-2</v>
      </c>
      <c r="Q15" s="33">
        <f>'(1) In-Patient NHEX 2013'!Q14-'(3) In-Pat. (incl. Hosp) OECD '!V15</f>
        <v>-3.125E-2</v>
      </c>
      <c r="R15" s="33">
        <f>'(1) In-Patient NHEX 2013'!R14-'(3) In-Pat. (incl. Hosp) OECD '!W15</f>
        <v>-4.6249999999872671E-2</v>
      </c>
      <c r="S15" s="33">
        <f>'(1) In-Patient NHEX 2013'!S14-'(3) In-Pat. (incl. Hosp) OECD '!X15</f>
        <v>-1.2450000000171713E-2</v>
      </c>
      <c r="T15" s="33">
        <f>'(1) In-Patient NHEX 2013'!T14-'(3) In-Pat. (incl. Hosp) OECD '!Y15</f>
        <v>1.3000000001284207E-3</v>
      </c>
      <c r="U15" s="33">
        <f>'(1) In-Patient NHEX 2013'!U14-'(3) In-Pat. (incl. Hosp) OECD '!Z15</f>
        <v>-2.2050000000035652E-2</v>
      </c>
      <c r="V15" s="33">
        <f>'(1) In-Patient NHEX 2013'!V14-'(3) In-Pat. (incl. Hosp) OECD '!AA15</f>
        <v>-2.012777885011019E-2</v>
      </c>
      <c r="W15" s="33">
        <f>'(1) In-Patient NHEX 2013'!W14-'(3) In-Pat. (incl. Hosp) OECD '!AB15</f>
        <v>5.4418988001998514E-3</v>
      </c>
      <c r="X15" s="33">
        <f>'(1) In-Patient NHEX 2013'!X14-'(3) In-Pat. (incl. Hosp) OECD '!AC15</f>
        <v>-4.9658686689781462E-2</v>
      </c>
      <c r="Y15" s="33">
        <f>'(1) In-Patient NHEX 2013'!Y14-'(3) In-Pat. (incl. Hosp) OECD '!AD15</f>
        <v>-4.5140747600271425E-2</v>
      </c>
      <c r="Z15" s="33">
        <f>'(1) In-Patient NHEX 2013'!Z14-'(3) In-Pat. (incl. Hosp) OECD '!AE15</f>
        <v>2.7149382749939832E-2</v>
      </c>
      <c r="AA15" s="33">
        <f>'(1) In-Patient NHEX 2013'!AA14-'(3) In-Pat. (incl. Hosp) OECD '!AF15</f>
        <v>3.528571873994224E-2</v>
      </c>
      <c r="AB15" s="33">
        <f>'(1) In-Patient NHEX 2013'!AB14-'(3) In-Pat. (incl. Hosp) OECD '!AG15</f>
        <v>-10.916313912300211</v>
      </c>
      <c r="AC15" s="33">
        <f>'(1) In-Patient NHEX 2013'!AC14-'(3) In-Pat. (incl. Hosp) OECD '!AH15</f>
        <v>91.477822920800008</v>
      </c>
      <c r="AD15" s="33">
        <f>'(1) In-Patient NHEX 2013'!AD14-'(3) In-Pat. (incl. Hosp) OECD '!AI15</f>
        <v>107.33208481880001</v>
      </c>
      <c r="AE15" s="33">
        <f>'(1) In-Patient NHEX 2013'!AE14-'(3) In-Pat. (incl. Hosp) OECD '!AJ15</f>
        <v>206.82374871196998</v>
      </c>
      <c r="AF15" s="33">
        <f>'(1) In-Patient NHEX 2013'!AF14-'(3) In-Pat. (incl. Hosp) OECD '!AK15</f>
        <v>296.51467271763022</v>
      </c>
      <c r="AG15" s="33">
        <f>'(1) In-Patient NHEX 2013'!AG14-'(3) In-Pat. (incl. Hosp) OECD '!AL15</f>
        <v>484.98341515701986</v>
      </c>
      <c r="AH15" s="33">
        <f>'(1) In-Patient NHEX 2013'!AH14-'(3) In-Pat. (incl. Hosp) OECD '!AM15</f>
        <v>331.8457196901104</v>
      </c>
      <c r="AI15" s="33">
        <f>'(1) In-Patient NHEX 2013'!AI14-'(3) In-Pat. (incl. Hosp) OECD '!AN15</f>
        <v>480.52631282369975</v>
      </c>
      <c r="AJ15" s="33">
        <f>'(1) In-Patient NHEX 2013'!AJ14-'(3) In-Pat. (incl. Hosp) OECD '!AO15</f>
        <v>507.21400718888981</v>
      </c>
      <c r="AK15" s="33">
        <f>'(1) In-Patient NHEX 2013'!AK14-'(3) In-Pat. (incl. Hosp) OECD '!AP15</f>
        <v>511.81905907482997</v>
      </c>
      <c r="AL15" s="33">
        <f>'(1) In-Patient NHEX 2013'!AL14-'(3) In-Pat. (incl. Hosp) OECD '!AQ15</f>
        <v>566.59259424421998</v>
      </c>
      <c r="AM15" s="33">
        <f>'(1) In-Patient NHEX 2013'!AM14-'(3) In-Pat. (incl. Hosp) OECD '!AR15</f>
        <v>1017.8295347633102</v>
      </c>
      <c r="AN15" s="33">
        <f>'(1) In-Patient NHEX 2013'!AN14-'(3) In-Pat. (incl. Hosp) OECD '!AS15</f>
        <v>1186.0172164166906</v>
      </c>
    </row>
    <row r="16" spans="1:40" ht="14.5" customHeight="1" x14ac:dyDescent="0.2">
      <c r="A16" s="9" t="s">
        <v>30</v>
      </c>
      <c r="B16" s="9"/>
      <c r="D16" s="33">
        <f>'(1) In-Patient NHEX 2013'!D16-'(3) In-Pat. (incl. Hosp) OECD '!I16</f>
        <v>-2.9392721120075294E-2</v>
      </c>
      <c r="E16" s="33">
        <f>'(1) In-Patient NHEX 2013'!E16-'(3) In-Pat. (incl. Hosp) OECD '!J16</f>
        <v>8.8211281999974744E-3</v>
      </c>
      <c r="F16" s="33">
        <f>'(1) In-Patient NHEX 2013'!F16-'(3) In-Pat. (incl. Hosp) OECD '!K16</f>
        <v>-4.3897676499909721E-2</v>
      </c>
      <c r="G16" s="33">
        <f>'(1) In-Patient NHEX 2013'!G16-'(3) In-Pat. (incl. Hosp) OECD '!L16</f>
        <v>-5.1058506630170086E-2</v>
      </c>
      <c r="H16" s="33">
        <f>'(1) In-Patient NHEX 2013'!H16-'(3) In-Pat. (incl. Hosp) OECD '!M16</f>
        <v>8.3793289700224705E-3</v>
      </c>
      <c r="I16" s="33">
        <f>'(1) In-Patient NHEX 2013'!I16-'(3) In-Pat. (incl. Hosp) OECD '!N16</f>
        <v>4.4447874200159276E-2</v>
      </c>
      <c r="J16" s="33">
        <f>'(1) In-Patient NHEX 2013'!J16-'(3) In-Pat. (incl. Hosp) OECD '!O16</f>
        <v>-4.6845525870139682E-2</v>
      </c>
      <c r="K16" s="33">
        <f>'(1) In-Patient NHEX 2013'!K16-'(3) In-Pat. (incl. Hosp) OECD '!P16</f>
        <v>-5.3497798203352431E-3</v>
      </c>
      <c r="L16" s="33">
        <f>'(1) In-Patient NHEX 2013'!L16-'(3) In-Pat. (incl. Hosp) OECD '!Q16</f>
        <v>-3.5129527029766905E-2</v>
      </c>
      <c r="M16" s="33">
        <f>'(1) In-Patient NHEX 2013'!M16-'(3) In-Pat. (incl. Hosp) OECD '!R16</f>
        <v>3.900630648013248E-2</v>
      </c>
      <c r="N16" s="33">
        <f>'(1) In-Patient NHEX 2013'!N16-'(3) In-Pat. (incl. Hosp) OECD '!S16</f>
        <v>-1.824814910924033E-2</v>
      </c>
      <c r="O16" s="33">
        <f>'(1) In-Patient NHEX 2013'!O16-'(3) In-Pat. (incl. Hosp) OECD '!T16</f>
        <v>-5.0369486670206243E-2</v>
      </c>
      <c r="P16" s="33">
        <f>'(1) In-Patient NHEX 2013'!P16-'(3) In-Pat. (incl. Hosp) OECD '!U16</f>
        <v>-4.5729531830147607E-2</v>
      </c>
      <c r="Q16" s="33">
        <f>'(1) In-Patient NHEX 2013'!Q16-'(3) In-Pat. (incl. Hosp) OECD '!V16</f>
        <v>-4.0128111720150628E-2</v>
      </c>
      <c r="R16" s="33">
        <f>'(1) In-Patient NHEX 2013'!R16-'(3) In-Pat. (incl. Hosp) OECD '!W16</f>
        <v>-4.0597251089820929E-2</v>
      </c>
      <c r="S16" s="33">
        <f>'(1) In-Patient NHEX 2013'!S16-'(3) In-Pat. (incl. Hosp) OECD '!X16</f>
        <v>933.63623369929974</v>
      </c>
      <c r="T16" s="33">
        <f>'(1) In-Patient NHEX 2013'!T16-'(3) In-Pat. (incl. Hosp) OECD '!Y16</f>
        <v>1291.7041455034905</v>
      </c>
      <c r="U16" s="33">
        <f>'(1) In-Patient NHEX 2013'!U16-'(3) In-Pat. (incl. Hosp) OECD '!Z16</f>
        <v>1355.2987504433704</v>
      </c>
      <c r="V16" s="33">
        <f>'(1) In-Patient NHEX 2013'!V16-'(3) In-Pat. (incl. Hosp) OECD '!AA16</f>
        <v>1406.0589697264395</v>
      </c>
      <c r="W16" s="33">
        <f>'(1) In-Patient NHEX 2013'!W16-'(3) In-Pat. (incl. Hosp) OECD '!AB16</f>
        <v>1435.4702627989209</v>
      </c>
      <c r="X16" s="33">
        <f>'(1) In-Patient NHEX 2013'!X16-'(3) In-Pat. (incl. Hosp) OECD '!AC16</f>
        <v>1457.4654214759094</v>
      </c>
      <c r="Y16" s="33">
        <f>'(1) In-Patient NHEX 2013'!Y16-'(3) In-Pat. (incl. Hosp) OECD '!AD16</f>
        <v>1388.0123217420696</v>
      </c>
      <c r="Z16" s="33">
        <f>'(1) In-Patient NHEX 2013'!Z16-'(3) In-Pat. (incl. Hosp) OECD '!AE16</f>
        <v>346.71870047907942</v>
      </c>
      <c r="AA16" s="33">
        <f>'(1) In-Patient NHEX 2013'!AA16-'(3) In-Pat. (incl. Hosp) OECD '!AF16</f>
        <v>10.108953783348625</v>
      </c>
      <c r="AB16" s="33">
        <f>'(1) In-Patient NHEX 2013'!AB16-'(3) In-Pat. (incl. Hosp) OECD '!AG16</f>
        <v>-1852.0215335910816</v>
      </c>
      <c r="AC16" s="33">
        <f>'(1) In-Patient NHEX 2013'!AC16-'(3) In-Pat. (incl. Hosp) OECD '!AH16</f>
        <v>-1761.7867301473998</v>
      </c>
      <c r="AD16" s="33">
        <f>'(1) In-Patient NHEX 2013'!AD16-'(3) In-Pat. (incl. Hosp) OECD '!AI16</f>
        <v>-1790.2145095583001</v>
      </c>
      <c r="AE16" s="33">
        <f>'(1) In-Patient NHEX 2013'!AE16-'(3) In-Pat. (incl. Hosp) OECD '!AJ16</f>
        <v>-1763.4815645826002</v>
      </c>
      <c r="AF16" s="33">
        <f>'(1) In-Patient NHEX 2013'!AF16-'(3) In-Pat. (incl. Hosp) OECD '!AK16</f>
        <v>-1737.3234882764991</v>
      </c>
      <c r="AG16" s="33">
        <f>'(1) In-Patient NHEX 2013'!AG16-'(3) In-Pat. (incl. Hosp) OECD '!AL16</f>
        <v>-2154.579724793899</v>
      </c>
      <c r="AH16" s="33">
        <f>'(1) In-Patient NHEX 2013'!AH16-'(3) In-Pat. (incl. Hosp) OECD '!AM16</f>
        <v>-2388.4702207437986</v>
      </c>
      <c r="AI16" s="33">
        <f>'(1) In-Patient NHEX 2013'!AI16-'(3) In-Pat. (incl. Hosp) OECD '!AN16</f>
        <v>-2118.3516259502994</v>
      </c>
      <c r="AJ16" s="33">
        <f>'(1) In-Patient NHEX 2013'!AJ16-'(3) In-Pat. (incl. Hosp) OECD '!AO16</f>
        <v>-2407.1678700994999</v>
      </c>
      <c r="AK16" s="33">
        <f>'(1) In-Patient NHEX 2013'!AK16-'(3) In-Pat. (incl. Hosp) OECD '!AP16</f>
        <v>-2630.6712811777979</v>
      </c>
      <c r="AL16" s="33">
        <f>'(1) In-Patient NHEX 2013'!AL16-'(3) In-Pat. (incl. Hosp) OECD '!AQ16</f>
        <v>-2742.8762444640997</v>
      </c>
      <c r="AM16" s="33">
        <f>'(1) In-Patient NHEX 2013'!AM16-'(3) In-Pat. (incl. Hosp) OECD '!AR16</f>
        <v>-2624.2579144734991</v>
      </c>
      <c r="AN16" s="33">
        <f>'(1) In-Patient NHEX 2013'!AN16-'(3) In-Pat. (incl. Hosp) OECD '!AS16</f>
        <v>-3264.7858925485016</v>
      </c>
    </row>
    <row r="18" spans="1:40" ht="14.5" customHeight="1" x14ac:dyDescent="0.2">
      <c r="C18" t="s">
        <v>2</v>
      </c>
      <c r="D18">
        <v>1975</v>
      </c>
      <c r="E18" s="30">
        <f t="shared" ref="E18:AN18" si="1">D18+1</f>
        <v>1976</v>
      </c>
      <c r="F18" s="30">
        <f t="shared" si="1"/>
        <v>1977</v>
      </c>
      <c r="G18" s="30">
        <f t="shared" si="1"/>
        <v>1978</v>
      </c>
      <c r="H18" s="30">
        <f t="shared" si="1"/>
        <v>1979</v>
      </c>
      <c r="I18" s="30">
        <f t="shared" si="1"/>
        <v>1980</v>
      </c>
      <c r="J18" s="30">
        <f t="shared" si="1"/>
        <v>1981</v>
      </c>
      <c r="K18" s="30">
        <f t="shared" si="1"/>
        <v>1982</v>
      </c>
      <c r="L18" s="30">
        <f t="shared" si="1"/>
        <v>1983</v>
      </c>
      <c r="M18" s="30">
        <f t="shared" si="1"/>
        <v>1984</v>
      </c>
      <c r="N18" s="30">
        <f t="shared" si="1"/>
        <v>1985</v>
      </c>
      <c r="O18" s="30">
        <f t="shared" si="1"/>
        <v>1986</v>
      </c>
      <c r="P18" s="30">
        <f t="shared" si="1"/>
        <v>1987</v>
      </c>
      <c r="Q18" s="30">
        <f t="shared" si="1"/>
        <v>1988</v>
      </c>
      <c r="R18" s="30">
        <f t="shared" si="1"/>
        <v>1989</v>
      </c>
      <c r="S18" s="30">
        <f t="shared" si="1"/>
        <v>1990</v>
      </c>
      <c r="T18" s="30">
        <f t="shared" si="1"/>
        <v>1991</v>
      </c>
      <c r="U18" s="30">
        <f t="shared" si="1"/>
        <v>1992</v>
      </c>
      <c r="V18" s="30">
        <f t="shared" si="1"/>
        <v>1993</v>
      </c>
      <c r="W18" s="30">
        <f t="shared" si="1"/>
        <v>1994</v>
      </c>
      <c r="X18" s="30">
        <f t="shared" si="1"/>
        <v>1995</v>
      </c>
      <c r="Y18" s="30">
        <f t="shared" si="1"/>
        <v>1996</v>
      </c>
      <c r="Z18" s="30">
        <f t="shared" si="1"/>
        <v>1997</v>
      </c>
      <c r="AA18" s="30">
        <f t="shared" si="1"/>
        <v>1998</v>
      </c>
      <c r="AB18" s="30">
        <f t="shared" si="1"/>
        <v>1999</v>
      </c>
      <c r="AC18" s="30">
        <f t="shared" si="1"/>
        <v>2000</v>
      </c>
      <c r="AD18" s="30">
        <f t="shared" si="1"/>
        <v>2001</v>
      </c>
      <c r="AE18" s="30">
        <f t="shared" si="1"/>
        <v>2002</v>
      </c>
      <c r="AF18" s="30">
        <f t="shared" si="1"/>
        <v>2003</v>
      </c>
      <c r="AG18" s="30">
        <f t="shared" si="1"/>
        <v>2004</v>
      </c>
      <c r="AH18" s="30">
        <f t="shared" si="1"/>
        <v>2005</v>
      </c>
      <c r="AI18" s="30">
        <f t="shared" si="1"/>
        <v>2006</v>
      </c>
      <c r="AJ18" s="30">
        <f t="shared" si="1"/>
        <v>2007</v>
      </c>
      <c r="AK18" s="30">
        <f t="shared" si="1"/>
        <v>2008</v>
      </c>
      <c r="AL18" s="30">
        <f t="shared" si="1"/>
        <v>2009</v>
      </c>
      <c r="AM18" s="30">
        <f t="shared" si="1"/>
        <v>2010</v>
      </c>
      <c r="AN18" s="30">
        <f t="shared" si="1"/>
        <v>2011</v>
      </c>
    </row>
    <row r="19" spans="1:40" ht="14.5" customHeight="1" x14ac:dyDescent="0.2">
      <c r="A19" s="14" t="s">
        <v>3</v>
      </c>
      <c r="B19" t="s">
        <v>175</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row>
    <row r="20" spans="1:40" ht="14.5" customHeight="1" x14ac:dyDescent="0.2">
      <c r="A20" s="10" t="s">
        <v>5</v>
      </c>
      <c r="B20" s="16" t="s">
        <v>51</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f>('(1) In-Patient NHEX 2013'!AF5-'(3) In-Pat. (incl. Hosp) OECD '!AK5)/'(1) In-Patient NHEX 2013'!AF$16</f>
        <v>-1.1201481261493664E-3</v>
      </c>
      <c r="AG20" s="60">
        <f>('(1) In-Patient NHEX 2013'!AG5-'(3) In-Pat. (incl. Hosp) OECD '!AL5)/'(1) In-Patient NHEX 2013'!AG$16</f>
        <v>-1.2386657989375961E-3</v>
      </c>
      <c r="AH20" s="60">
        <f>('(1) In-Patient NHEX 2013'!AH5-'(3) In-Pat. (incl. Hosp) OECD '!AM5)/'(1) In-Patient NHEX 2013'!AH$16</f>
        <v>-1.2174494996511265E-3</v>
      </c>
      <c r="AI20" s="60">
        <f>('(1) In-Patient NHEX 2013'!AI5-'(3) In-Pat. (incl. Hosp) OECD '!AN5)/'(1) In-Patient NHEX 2013'!AI$16</f>
        <v>-1.0457477351662914E-3</v>
      </c>
      <c r="AJ20" s="60">
        <f>('(1) In-Patient NHEX 2013'!AJ5-'(3) In-Pat. (incl. Hosp) OECD '!AO5)/'(1) In-Patient NHEX 2013'!AJ$16</f>
        <v>-1.0828217816049011E-3</v>
      </c>
      <c r="AK20" s="60">
        <f>('(1) In-Patient NHEX 2013'!AK5-'(3) In-Pat. (incl. Hosp) OECD '!AP5)/'(1) In-Patient NHEX 2013'!AK$16</f>
        <v>-1.1895506040214005E-3</v>
      </c>
      <c r="AL20" s="60">
        <f>('(1) In-Patient NHEX 2013'!AL5-'(3) In-Pat. (incl. Hosp) OECD '!AQ5)/'(1) In-Patient NHEX 2013'!AL$16</f>
        <v>-1.2092878146736392E-3</v>
      </c>
      <c r="AM20" s="60">
        <f>('(1) In-Patient NHEX 2013'!AM5-'(3) In-Pat. (incl. Hosp) OECD '!AR5)/'(1) In-Patient NHEX 2013'!AM$16</f>
        <v>-1.2166787670896005E-3</v>
      </c>
      <c r="AN20" s="60">
        <f>('(1) In-Patient NHEX 2013'!AN5-'(3) In-Pat. (incl. Hosp) OECD '!AS5)/'(1) In-Patient NHEX 2013'!AN$16</f>
        <v>-1.1295070692147666E-3</v>
      </c>
    </row>
    <row r="21" spans="1:40" ht="14.5" customHeight="1" x14ac:dyDescent="0.2">
      <c r="A21" s="10"/>
      <c r="B21" s="16" t="s">
        <v>22</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f>('(1) In-Patient NHEX 2013'!AF6-'(3) In-Pat. (incl. Hosp) OECD '!AK6)/'(1) In-Patient NHEX 2013'!AF$16</f>
        <v>-0.15476502486056354</v>
      </c>
      <c r="AG21" s="60">
        <f>('(1) In-Patient NHEX 2013'!AG6-'(3) In-Pat. (incl. Hosp) OECD '!AL6)/'(1) In-Patient NHEX 2013'!AG$16</f>
        <v>-0.18296709783698806</v>
      </c>
      <c r="AH21" s="60">
        <f>('(1) In-Patient NHEX 2013'!AH6-'(3) In-Pat. (incl. Hosp) OECD '!AM6)/'(1) In-Patient NHEX 2013'!AH$16</f>
        <v>-0.18271328645228729</v>
      </c>
      <c r="AI21" s="60">
        <f>('(1) In-Patient NHEX 2013'!AI6-'(3) In-Pat. (incl. Hosp) OECD '!AN6)/'(1) In-Patient NHEX 2013'!AI$16</f>
        <v>-0.16251236828131704</v>
      </c>
      <c r="AJ21" s="60">
        <f>('(1) In-Patient NHEX 2013'!AJ6-'(3) In-Pat. (incl. Hosp) OECD '!AO6)/'(1) In-Patient NHEX 2013'!AJ$16</f>
        <v>-0.17191762889447187</v>
      </c>
      <c r="AK21" s="60">
        <f>('(1) In-Patient NHEX 2013'!AK6-'(3) In-Pat. (incl. Hosp) OECD '!AP6)/'(1) In-Patient NHEX 2013'!AK$16</f>
        <v>-0.17603809270606494</v>
      </c>
      <c r="AL21" s="60">
        <f>('(1) In-Patient NHEX 2013'!AL6-'(3) In-Pat. (incl. Hosp) OECD '!AQ6)/'(1) In-Patient NHEX 2013'!AL$16</f>
        <v>-0.17260061596329235</v>
      </c>
      <c r="AM21" s="60">
        <f>('(1) In-Patient NHEX 2013'!AM6-'(3) In-Pat. (incl. Hosp) OECD '!AR6)/'(1) In-Patient NHEX 2013'!AM$16</f>
        <v>-0.18028174656193449</v>
      </c>
      <c r="AN21" s="60">
        <f>('(1) In-Patient NHEX 2013'!AN6-'(3) In-Pat. (incl. Hosp) OECD '!AS6)/'(1) In-Patient NHEX 2013'!AN$16</f>
        <v>-0.21234592404751293</v>
      </c>
    </row>
    <row r="22" spans="1:40" ht="14.5" customHeight="1" x14ac:dyDescent="0.2">
      <c r="A22" s="10"/>
      <c r="B22" s="16" t="s">
        <v>23</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f>('(1) In-Patient NHEX 2013'!AF7-'(3) In-Pat. (incl. Hosp) OECD '!AK7)/'(1) In-Patient NHEX 2013'!AF$16</f>
        <v>-9.2807593185646552E-5</v>
      </c>
      <c r="AG22" s="60">
        <f>('(1) In-Patient NHEX 2013'!AG7-'(3) In-Pat. (incl. Hosp) OECD '!AL7)/'(1) In-Patient NHEX 2013'!AG$16</f>
        <v>-1.0559498345957447E-4</v>
      </c>
      <c r="AH22" s="60">
        <f>('(1) In-Patient NHEX 2013'!AH7-'(3) In-Pat. (incl. Hosp) OECD '!AM7)/'(1) In-Patient NHEX 2013'!AH$16</f>
        <v>-1.2967840633606664E-4</v>
      </c>
      <c r="AI22" s="60">
        <f>('(1) In-Patient NHEX 2013'!AI7-'(3) In-Pat. (incl. Hosp) OECD '!AN7)/'(1) In-Patient NHEX 2013'!AI$16</f>
        <v>-1.3356273582033719E-4</v>
      </c>
      <c r="AJ22" s="60">
        <f>('(1) In-Patient NHEX 2013'!AJ7-'(3) In-Pat. (incl. Hosp) OECD '!AO7)/'(1) In-Patient NHEX 2013'!AJ$16</f>
        <v>-1.1986288551378814E-4</v>
      </c>
      <c r="AK22" s="60">
        <f>('(1) In-Patient NHEX 2013'!AK7-'(3) In-Pat. (incl. Hosp) OECD '!AP7)/'(1) In-Patient NHEX 2013'!AK$16</f>
        <v>-1.1949519277103005E-4</v>
      </c>
      <c r="AL22" s="60">
        <f>('(1) In-Patient NHEX 2013'!AL7-'(3) In-Pat. (incl. Hosp) OECD '!AQ7)/'(1) In-Patient NHEX 2013'!AL$16</f>
        <v>-1.1652712870626181E-4</v>
      </c>
      <c r="AM22" s="60">
        <f>('(1) In-Patient NHEX 2013'!AM7-'(3) In-Pat. (incl. Hosp) OECD '!AR7)/'(1) In-Patient NHEX 2013'!AM$16</f>
        <v>-1.2005437211173788E-4</v>
      </c>
      <c r="AN22" s="60">
        <f>('(1) In-Patient NHEX 2013'!AN7-'(3) In-Pat. (incl. Hosp) OECD '!AS7)/'(1) In-Patient NHEX 2013'!AN$16</f>
        <v>-1.251889021842413E-4</v>
      </c>
    </row>
    <row r="23" spans="1:40" ht="14.5" customHeight="1" x14ac:dyDescent="0.2">
      <c r="A23" s="10"/>
      <c r="B23" s="16" t="s">
        <v>24</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f>('(1) In-Patient NHEX 2013'!AF8-'(3) In-Pat. (incl. Hosp) OECD '!AK8)/'(1) In-Patient NHEX 2013'!AF$16</f>
        <v>-1.3183732959254838E-3</v>
      </c>
      <c r="AG23" s="60">
        <f>('(1) In-Patient NHEX 2013'!AG8-'(3) In-Pat. (incl. Hosp) OECD '!AL8)/'(1) In-Patient NHEX 2013'!AG$16</f>
        <v>-1.5120984485887075E-3</v>
      </c>
      <c r="AH23" s="60">
        <f>('(1) In-Patient NHEX 2013'!AH8-'(3) In-Pat. (incl. Hosp) OECD '!AM8)/'(1) In-Patient NHEX 2013'!AH$16</f>
        <v>-1.5992004024817424E-3</v>
      </c>
      <c r="AI23" s="60">
        <f>('(1) In-Patient NHEX 2013'!AI8-'(3) In-Pat. (incl. Hosp) OECD '!AN8)/'(1) In-Patient NHEX 2013'!AI$16</f>
        <v>-1.600343898064908E-3</v>
      </c>
      <c r="AJ23" s="60">
        <f>('(1) In-Patient NHEX 2013'!AJ8-'(3) In-Pat. (incl. Hosp) OECD '!AO8)/'(1) In-Patient NHEX 2013'!AJ$16</f>
        <v>-1.5368039445714985E-3</v>
      </c>
      <c r="AK23" s="60">
        <f>('(1) In-Patient NHEX 2013'!AK8-'(3) In-Pat. (incl. Hosp) OECD '!AP8)/'(1) In-Patient NHEX 2013'!AK$16</f>
        <v>-1.4740226918375256E-3</v>
      </c>
      <c r="AL23" s="60">
        <f>('(1) In-Patient NHEX 2013'!AL8-'(3) In-Pat. (incl. Hosp) OECD '!AQ8)/'(1) In-Patient NHEX 2013'!AL$16</f>
        <v>-1.3605002772593912E-3</v>
      </c>
      <c r="AM23" s="60">
        <f>('(1) In-Patient NHEX 2013'!AM8-'(3) In-Pat. (incl. Hosp) OECD '!AR8)/'(1) In-Patient NHEX 2013'!AM$16</f>
        <v>-5.6340215592712848E-4</v>
      </c>
      <c r="AN23" s="60">
        <f>('(1) In-Patient NHEX 2013'!AN8-'(3) In-Pat. (incl. Hosp) OECD '!AS8)/'(1) In-Patient NHEX 2013'!AN$16</f>
        <v>-7.0367038476373822E-4</v>
      </c>
    </row>
    <row r="24" spans="1:40" ht="14.5" customHeight="1" x14ac:dyDescent="0.2">
      <c r="A24" s="10"/>
      <c r="B24" s="16" t="s">
        <v>25</v>
      </c>
      <c r="D24" s="60">
        <f>('(1) In-Patient NHEX 2013'!D9-'(3) In-Pat. (incl. Hosp) OECD '!I9)/'(1) In-Patient NHEX 2013'!D$16</f>
        <v>1.5384649846806623E-5</v>
      </c>
      <c r="E24" s="60">
        <f>('(1) In-Patient NHEX 2013'!E9-'(3) In-Pat. (incl. Hosp) OECD '!J9)/'(1) In-Patient NHEX 2013'!E$16</f>
        <v>-1.1602198926325255E-5</v>
      </c>
      <c r="F24" s="60">
        <f>('(1) In-Patient NHEX 2013'!F9-'(3) In-Pat. (incl. Hosp) OECD '!K9)/'(1) In-Patient NHEX 2013'!F$16</f>
        <v>-2.498336918959314E-5</v>
      </c>
      <c r="G24" s="60">
        <f>('(1) In-Patient NHEX 2013'!G9-'(3) In-Pat. (incl. Hosp) OECD '!L9)/'(1) In-Patient NHEX 2013'!G$16</f>
        <v>4.8824140929585575E-6</v>
      </c>
      <c r="H24" s="60">
        <f>('(1) In-Patient NHEX 2013'!H9-'(3) In-Pat. (incl. Hosp) OECD '!M9)/'(1) In-Patient NHEX 2013'!H$16</f>
        <v>-1.2027706518430366E-5</v>
      </c>
      <c r="I24" s="60">
        <f>('(1) In-Patient NHEX 2013'!I9-'(3) In-Pat. (incl. Hosp) OECD '!N9)/'(1) In-Patient NHEX 2013'!I$16</f>
        <v>-8.250023272966481E-6</v>
      </c>
      <c r="J24" s="60">
        <f>('(1) In-Patient NHEX 2013'!J9-'(3) In-Pat. (incl. Hosp) OECD '!O9)/'(1) In-Patient NHEX 2013'!J$16</f>
        <v>-1.3338229940869164E-5</v>
      </c>
      <c r="K24" s="60">
        <f>('(1) In-Patient NHEX 2013'!K9-'(3) In-Pat. (incl. Hosp) OECD '!P9)/'(1) In-Patient NHEX 2013'!K$16</f>
        <v>-1.0650507205151359E-5</v>
      </c>
      <c r="L24" s="60">
        <f>('(1) In-Patient NHEX 2013'!L9-'(3) In-Pat. (incl. Hosp) OECD '!Q9)/'(1) In-Patient NHEX 2013'!L$16</f>
        <v>-7.5982985767979233E-6</v>
      </c>
      <c r="M24" s="60">
        <f>('(1) In-Patient NHEX 2013'!M9-'(3) In-Pat. (incl. Hosp) OECD '!R9)/'(1) In-Patient NHEX 2013'!M$16</f>
        <v>-1.1465520697942306E-5</v>
      </c>
      <c r="N24" s="60">
        <f>('(1) In-Patient NHEX 2013'!N9-'(3) In-Pat. (incl. Hosp) OECD '!S9)/'(1) In-Patient NHEX 2013'!N$16</f>
        <v>-1.0654994896082105E-5</v>
      </c>
      <c r="O24" s="60">
        <f>('(1) In-Patient NHEX 2013'!O9-'(3) In-Pat. (incl. Hosp) OECD '!T9)/'(1) In-Patient NHEX 2013'!O$16</f>
        <v>8.1056225488149482E-6</v>
      </c>
      <c r="P24" s="60">
        <f>('(1) In-Patient NHEX 2013'!P9-'(3) In-Pat. (incl. Hosp) OECD '!U9)/'(1) In-Patient NHEX 2013'!P$16</f>
        <v>-4.2570744026543664E-6</v>
      </c>
      <c r="Q24" s="60">
        <f>('(1) In-Patient NHEX 2013'!Q9-'(3) In-Pat. (incl. Hosp) OECD '!V9)/'(1) In-Patient NHEX 2013'!Q$16</f>
        <v>-1.8735490539887268E-6</v>
      </c>
      <c r="R24" s="60">
        <f>('(1) In-Patient NHEX 2013'!R9-'(3) In-Pat. (incl. Hosp) OECD '!W9)/'(1) In-Patient NHEX 2013'!R$16</f>
        <v>1.0994872009432844E-6</v>
      </c>
      <c r="S24" s="60">
        <f>('(1) In-Patient NHEX 2013'!S9-'(3) In-Pat. (incl. Hosp) OECD '!X9)/'(1) In-Patient NHEX 2013'!S$16</f>
        <v>0.13972935747669457</v>
      </c>
      <c r="T24" s="60">
        <f>('(1) In-Patient NHEX 2013'!T9-'(3) In-Pat. (incl. Hosp) OECD '!Y9)/'(1) In-Patient NHEX 2013'!T$16</f>
        <v>0.16910695132258249</v>
      </c>
      <c r="U24" s="60">
        <f>('(1) In-Patient NHEX 2013'!U9-'(3) In-Pat. (incl. Hosp) OECD '!Z9)/'(1) In-Patient NHEX 2013'!U$16</f>
        <v>0.16642570433607723</v>
      </c>
      <c r="V24" s="60">
        <f>('(1) In-Patient NHEX 2013'!V9-'(3) In-Pat. (incl. Hosp) OECD '!AA9)/'(1) In-Patient NHEX 2013'!V$16</f>
        <v>0.1713927480156312</v>
      </c>
      <c r="W24" s="60">
        <f>('(1) In-Patient NHEX 2013'!W9-'(3) In-Pat. (incl. Hosp) OECD '!AB9)/'(1) In-Patient NHEX 2013'!W$16</f>
        <v>0.17173979804280945</v>
      </c>
      <c r="X24" s="60">
        <f>('(1) In-Patient NHEX 2013'!X9-'(3) In-Pat. (incl. Hosp) OECD '!AC9)/'(1) In-Patient NHEX 2013'!X$16</f>
        <v>0.16925696317588221</v>
      </c>
      <c r="Y24" s="60">
        <f>('(1) In-Patient NHEX 2013'!Y9-'(3) In-Pat. (incl. Hosp) OECD '!AD9)/'(1) In-Patient NHEX 2013'!Y$16</f>
        <v>0.15960898464100098</v>
      </c>
      <c r="Z24" s="60">
        <f>('(1) In-Patient NHEX 2013'!Z9-'(3) In-Pat. (incl. Hosp) OECD '!AE9)/'(1) In-Patient NHEX 2013'!Z$16</f>
        <v>3.8665985749291497E-2</v>
      </c>
      <c r="AA24" s="60">
        <f>('(1) In-Patient NHEX 2013'!AA9-'(3) In-Pat. (incl. Hosp) OECD '!AF9)/'(1) In-Patient NHEX 2013'!AA$16</f>
        <v>1.0736303077500671E-3</v>
      </c>
      <c r="AB24" s="60">
        <f>('(1) In-Patient NHEX 2013'!AB9-'(3) In-Pat. (incl. Hosp) OECD '!AG9)/'(1) In-Patient NHEX 2013'!AB$16</f>
        <v>-0.18457790152123207</v>
      </c>
      <c r="AC24" s="60">
        <f>('(1) In-Patient NHEX 2013'!AC9-'(3) In-Pat. (incl. Hosp) OECD '!AH9)/'(1) In-Patient NHEX 2013'!AC$16</f>
        <v>-0.17127300184830663</v>
      </c>
      <c r="AD24" s="60">
        <f>('(1) In-Patient NHEX 2013'!AD9-'(3) In-Pat. (incl. Hosp) OECD '!AI9)/'(1) In-Patient NHEX 2013'!AD$16</f>
        <v>-0.16494258560895775</v>
      </c>
      <c r="AE24" s="60">
        <f>('(1) In-Patient NHEX 2013'!AE9-'(3) In-Pat. (incl. Hosp) OECD '!AJ9)/'(1) In-Patient NHEX 2013'!AE$16</f>
        <v>-0.1608307906289709</v>
      </c>
      <c r="AF24" s="60">
        <f>('(1) In-Patient NHEX 2013'!AF9-'(3) In-Pat. (incl. Hosp) OECD '!AK9)/'(1) In-Patient NHEX 2013'!AF$16</f>
        <v>-0.15728861990972515</v>
      </c>
      <c r="AG24" s="60">
        <f>('(1) In-Patient NHEX 2013'!AG9-'(3) In-Pat. (incl. Hosp) OECD '!AL9)/'(1) In-Patient NHEX 2013'!AG$16</f>
        <v>-0.1858164174024117</v>
      </c>
      <c r="AH24" s="60">
        <f>('(1) In-Patient NHEX 2013'!AH9-'(3) In-Pat. (incl. Hosp) OECD '!AM9)/'(1) In-Patient NHEX 2013'!AH$16</f>
        <v>-0.18566643994003507</v>
      </c>
      <c r="AI24" s="60">
        <f>('(1) In-Patient NHEX 2013'!AI9-'(3) In-Pat. (incl. Hosp) OECD '!AN9)/'(1) In-Patient NHEX 2013'!AI$16</f>
        <v>-0.16529838278064582</v>
      </c>
      <c r="AJ24" s="60">
        <f>('(1) In-Patient NHEX 2013'!AJ9-'(3) In-Pat. (incl. Hosp) OECD '!AO9)/'(1) In-Patient NHEX 2013'!AJ$16</f>
        <v>-0.17466311065043924</v>
      </c>
      <c r="AK24" s="60">
        <f>('(1) In-Patient NHEX 2013'!AK9-'(3) In-Pat. (incl. Hosp) OECD '!AP9)/'(1) In-Patient NHEX 2013'!AK$16</f>
        <v>-0.17881547094742106</v>
      </c>
      <c r="AL24" s="60">
        <f>('(1) In-Patient NHEX 2013'!AL9-'(3) In-Pat. (incl. Hosp) OECD '!AQ9)/'(1) In-Patient NHEX 2013'!AL$16</f>
        <v>-0.17529222787160215</v>
      </c>
      <c r="AM24" s="60">
        <f>('(1) In-Patient NHEX 2013'!AM9-'(3) In-Pat. (incl. Hosp) OECD '!AR9)/'(1) In-Patient NHEX 2013'!AM$16</f>
        <v>-0.18218188185706402</v>
      </c>
      <c r="AN24" s="60">
        <f>('(1) In-Patient NHEX 2013'!AN9-'(3) In-Pat. (incl. Hosp) OECD '!AS9)/'(1) In-Patient NHEX 2013'!AN$16</f>
        <v>-0.21430429040367749</v>
      </c>
    </row>
    <row r="25" spans="1:40" ht="14.5" customHeight="1" x14ac:dyDescent="0.2">
      <c r="A25" s="10" t="s">
        <v>11</v>
      </c>
      <c r="B25" s="16" t="s">
        <v>26</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row>
    <row r="26" spans="1:40" ht="14.5" customHeight="1" x14ac:dyDescent="0.2">
      <c r="A26" s="10"/>
      <c r="B26" s="16" t="s">
        <v>27</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row>
    <row r="27" spans="1:40" ht="14.5" customHeight="1" x14ac:dyDescent="0.2">
      <c r="A27" s="10"/>
      <c r="B27" s="16" t="s">
        <v>28</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row>
    <row r="28" spans="1:40" ht="14.5" customHeight="1" x14ac:dyDescent="0.2">
      <c r="A28" s="10"/>
      <c r="B28" t="s">
        <v>52</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row>
    <row r="29" spans="1:40" ht="14.5" customHeight="1" x14ac:dyDescent="0.2">
      <c r="A29" s="10"/>
      <c r="B29" s="16" t="s">
        <v>29</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f>('(1) In-Patient NHEX 2013'!AF13-'(3) In-Pat. (incl. Hosp) OECD '!AK14)/'(1) In-Patient NHEX 2013'!AF$16</f>
        <v>3.6954024803092247E-2</v>
      </c>
      <c r="AG29" s="60">
        <f>('(1) In-Patient NHEX 2013'!AG13-'(3) In-Pat. (incl. Hosp) OECD '!AL14)/'(1) In-Patient NHEX 2013'!AG$16</f>
        <v>5.0649226215295773E-2</v>
      </c>
      <c r="AH29" s="60">
        <f>('(1) In-Patient NHEX 2013'!AH13-'(3) In-Pat. (incl. Hosp) OECD '!AM14)/'(1) In-Patient NHEX 2013'!AH$16</f>
        <v>3.9862167450955048E-2</v>
      </c>
      <c r="AI29" s="60">
        <f>('(1) In-Patient NHEX 2013'!AI13-'(3) In-Pat. (incl. Hosp) OECD '!AN14)/'(1) In-Patient NHEX 2013'!AI$16</f>
        <v>4.686947354225094E-2</v>
      </c>
      <c r="AJ29" s="60">
        <f>('(1) In-Patient NHEX 2013'!AJ13-'(3) In-Pat. (incl. Hosp) OECD '!AO14)/'(1) In-Patient NHEX 2013'!AJ$16</f>
        <v>4.6399762453426523E-2</v>
      </c>
      <c r="AK29" s="60">
        <f>('(1) In-Patient NHEX 2013'!AK13-'(3) In-Pat. (incl. Hosp) OECD '!AP14)/'(1) In-Patient NHEX 2013'!AK$16</f>
        <v>4.5062152677714087E-2</v>
      </c>
      <c r="AL29" s="60">
        <f>('(1) In-Patient NHEX 2013'!AL13-'(3) In-Pat. (incl. Hosp) OECD '!AQ14)/'(1) In-Patient NHEX 2013'!AL$16</f>
        <v>4.5874219636834725E-2</v>
      </c>
      <c r="AM29" s="60">
        <f>('(1) In-Patient NHEX 2013'!AM13-'(3) In-Pat. (incl. Hosp) OECD '!AR14)/'(1) In-Patient NHEX 2013'!AM$16</f>
        <v>6.7106869152233767E-2</v>
      </c>
      <c r="AN29" s="60">
        <f>('(1) In-Patient NHEX 2013'!AN13-'(3) In-Pat. (incl. Hosp) OECD '!AS14)/'(1) In-Patient NHEX 2013'!AN$16</f>
        <v>7.3847836378567663E-2</v>
      </c>
    </row>
    <row r="30" spans="1:40" ht="14.5" customHeight="1" x14ac:dyDescent="0.2">
      <c r="A30" s="10"/>
      <c r="B30" s="16" t="s">
        <v>25</v>
      </c>
      <c r="D30" s="60">
        <f>('(1) In-Patient NHEX 2013'!D14-'(3) In-Pat. (incl. Hosp) OECD '!I15)/'(1) In-Patient NHEX 2013'!D$16</f>
        <v>-4.1512195694558416E-5</v>
      </c>
      <c r="E30" s="60">
        <f>('(1) In-Patient NHEX 2013'!E14-'(3) In-Pat. (incl. Hosp) OECD '!J15)/'(1) In-Patient NHEX 2013'!E$16</f>
        <v>1.8047523601107955E-5</v>
      </c>
      <c r="F30" s="60">
        <f>('(1) In-Patient NHEX 2013'!F14-'(3) In-Pat. (incl. Hosp) OECD '!K15)/'(1) In-Patient NHEX 2013'!F$16</f>
        <v>-2.8535987738510532E-6</v>
      </c>
      <c r="G30" s="60">
        <f>('(1) In-Patient NHEX 2013'!G14-'(3) In-Pat. (incl. Hosp) OECD '!L15)/'(1) In-Patient NHEX 2013'!G$16</f>
        <v>2.1546033861602406E-5</v>
      </c>
      <c r="H30" s="60">
        <f>('(1) In-Patient NHEX 2013'!H14-'(3) In-Pat. (incl. Hosp) OECD '!M15)/'(1) In-Patient NHEX 2013'!H$16</f>
        <v>1.5886110827989594E-5</v>
      </c>
      <c r="I30" s="60">
        <f>('(1) In-Patient NHEX 2013'!I14-'(3) In-Pat. (incl. Hosp) OECD '!N15)/'(1) In-Patient NHEX 2013'!I$16</f>
        <v>-1.3623954340943426E-5</v>
      </c>
      <c r="J30" s="60">
        <f>('(1) In-Patient NHEX 2013'!J14-'(3) In-Pat. (incl. Hosp) OECD '!O15)/'(1) In-Patient NHEX 2013'!J$16</f>
        <v>-2.8721182552913974E-6</v>
      </c>
      <c r="K30" s="60">
        <f>('(1) In-Patient NHEX 2013'!K14-'(3) In-Pat. (incl. Hosp) OECD '!P15)/'(1) In-Patient NHEX 2013'!K$16</f>
        <v>9.0699741557519153E-6</v>
      </c>
      <c r="L30" s="60">
        <f>('(1) In-Patient NHEX 2013'!L14-'(3) In-Pat. (incl. Hosp) OECD '!Q15)/'(1) In-Patient NHEX 2013'!L$16</f>
        <v>-1.7906945975726246E-6</v>
      </c>
      <c r="M30" s="60">
        <f>('(1) In-Patient NHEX 2013'!M14-'(3) In-Pat. (incl. Hosp) OECD '!R15)/'(1) In-Patient NHEX 2013'!M$16</f>
        <v>-4.1118221460714564E-6</v>
      </c>
      <c r="N30" s="60">
        <f>('(1) In-Patient NHEX 2013'!N14-'(3) In-Pat. (incl. Hosp) OECD '!S15)/'(1) In-Patient NHEX 2013'!N$16</f>
        <v>6.2106026284050419E-6</v>
      </c>
      <c r="O30" s="60">
        <f>('(1) In-Patient NHEX 2013'!O14-'(3) In-Pat. (incl. Hosp) OECD '!T15)/'(1) In-Patient NHEX 2013'!O$16</f>
        <v>4.0368457537307992E-6</v>
      </c>
      <c r="P30" s="60">
        <f>('(1) In-Patient NHEX 2013'!P14-'(3) In-Pat. (incl. Hosp) OECD '!U15)/'(1) In-Patient NHEX 2013'!P$16</f>
        <v>-6.3060815795358651E-6</v>
      </c>
      <c r="Q30" s="60">
        <f>('(1) In-Patient NHEX 2013'!Q14-'(3) In-Pat. (incl. Hosp) OECD '!V15)/'(1) In-Patient NHEX 2013'!Q$16</f>
        <v>-6.5946915045302412E-6</v>
      </c>
      <c r="R30" s="60">
        <f>('(1) In-Patient NHEX 2013'!R14-'(3) In-Pat. (incl. Hosp) OECD '!W15)/'(1) In-Patient NHEX 2013'!R$16</f>
        <v>-8.9958503115294832E-6</v>
      </c>
      <c r="S30" s="60">
        <f>('(1) In-Patient NHEX 2013'!S14-'(3) In-Pat. (incl. Hosp) OECD '!X15)/'(1) In-Patient NHEX 2013'!S$16</f>
        <v>-1.8632602722858047E-6</v>
      </c>
      <c r="T30" s="60">
        <f>('(1) In-Patient NHEX 2013'!T14-'(3) In-Pat. (incl. Hosp) OECD '!Y15)/'(1) In-Patient NHEX 2013'!T$16</f>
        <v>1.7023273373334061E-7</v>
      </c>
      <c r="U30" s="60">
        <f>('(1) In-Patient NHEX 2013'!U14-'(3) In-Pat. (incl. Hosp) OECD '!Z15)/'(1) In-Patient NHEX 2013'!U$16</f>
        <v>-2.7076148904495243E-6</v>
      </c>
      <c r="V30" s="60">
        <f>('(1) In-Patient NHEX 2013'!V14-'(3) In-Pat. (incl. Hosp) OECD '!AA15)/'(1) In-Patient NHEX 2013'!V$16</f>
        <v>-2.4536320167863E-6</v>
      </c>
      <c r="W30" s="60">
        <f>('(1) In-Patient NHEX 2013'!W14-'(3) In-Pat. (incl. Hosp) OECD '!AB15)/'(1) In-Patient NHEX 2013'!W$16</f>
        <v>6.5107175550961455E-7</v>
      </c>
      <c r="X30" s="60">
        <f>('(1) In-Patient NHEX 2013'!X14-'(3) In-Pat. (incl. Hosp) OECD '!AC15)/'(1) In-Patient NHEX 2013'!X$16</f>
        <v>-5.7671137199138466E-6</v>
      </c>
      <c r="Y30" s="60">
        <f>('(1) In-Patient NHEX 2013'!Y14-'(3) In-Pat. (incl. Hosp) OECD '!AD15)/'(1) In-Patient NHEX 2013'!Y$16</f>
        <v>-5.1906128421312695E-6</v>
      </c>
      <c r="Z30" s="60">
        <f>('(1) In-Patient NHEX 2013'!Z14-'(3) In-Pat. (incl. Hosp) OECD '!AE15)/'(1) In-Patient NHEX 2013'!Z$16</f>
        <v>3.027929706367588E-6</v>
      </c>
      <c r="AA30" s="60">
        <f>('(1) In-Patient NHEX 2013'!AA14-'(3) In-Pat. (incl. Hosp) OECD '!AF15)/'(1) In-Patient NHEX 2013'!AA$16</f>
        <v>3.7606775235164819E-6</v>
      </c>
      <c r="AB30" s="60">
        <f>('(1) In-Patient NHEX 2013'!AB14-'(3) In-Pat. (incl. Hosp) OECD '!AG15)/'(1) In-Patient NHEX 2013'!AB$16</f>
        <v>-1.0944025864154294E-3</v>
      </c>
      <c r="AC30" s="60">
        <f>('(1) In-Patient NHEX 2013'!AC14-'(3) In-Pat. (incl. Hosp) OECD '!AH15)/'(1) In-Patient NHEX 2013'!AC$16</f>
        <v>8.4536424894151464E-3</v>
      </c>
      <c r="AD30" s="60">
        <f>('(1) In-Patient NHEX 2013'!AD14-'(3) In-Pat. (incl. Hosp) OECD '!AI15)/'(1) In-Patient NHEX 2013'!AD$16</f>
        <v>9.3297480237235549E-3</v>
      </c>
      <c r="AE30" s="60">
        <f>('(1) In-Patient NHEX 2013'!AE14-'(3) In-Pat. (incl. Hosp) OECD '!AJ15)/'(1) In-Patient NHEX 2013'!AE$16</f>
        <v>1.6881616590130252E-2</v>
      </c>
      <c r="AF30" s="60">
        <f>('(1) In-Patient NHEX 2013'!AF14-'(3) In-Pat. (incl. Hosp) OECD '!AK15)/'(1) In-Patient NHEX 2013'!AF$16</f>
        <v>2.2932344265960799E-2</v>
      </c>
      <c r="AG30" s="60">
        <f>('(1) In-Patient NHEX 2013'!AG14-'(3) In-Pat. (incl. Hosp) OECD '!AL15)/'(1) In-Patient NHEX 2013'!AG$16</f>
        <v>3.4141210467782297E-2</v>
      </c>
      <c r="AH30" s="60">
        <f>('(1) In-Patient NHEX 2013'!AH14-'(3) In-Pat. (incl. Hosp) OECD '!AM15)/'(1) In-Patient NHEX 2013'!AH$16</f>
        <v>2.2649065304662427E-2</v>
      </c>
      <c r="AI30" s="60">
        <f>('(1) In-Patient NHEX 2013'!AI14-'(3) In-Pat. (incl. Hosp) OECD '!AN15)/'(1) In-Patient NHEX 2013'!AI$16</f>
        <v>3.0562099511615481E-2</v>
      </c>
      <c r="AJ30" s="60">
        <f>('(1) In-Patient NHEX 2013'!AJ14-'(3) In-Pat. (incl. Hosp) OECD '!AO15)/'(1) In-Patient NHEX 2013'!AJ$16</f>
        <v>3.0398067237335805E-2</v>
      </c>
      <c r="AK30" s="60">
        <f>('(1) In-Patient NHEX 2013'!AK14-'(3) In-Pat. (incl. Hosp) OECD '!AP15)/'(1) In-Patient NHEX 2013'!AK$16</f>
        <v>2.9123770060968581E-2</v>
      </c>
      <c r="AL30" s="60">
        <f>('(1) In-Patient NHEX 2013'!AL14-'(3) In-Pat. (incl. Hosp) OECD '!AQ15)/'(1) In-Patient NHEX 2013'!AL$16</f>
        <v>3.0010640069777723E-2</v>
      </c>
      <c r="AM30" s="60">
        <f>('(1) In-Patient NHEX 2013'!AM14-'(3) In-Pat. (incl. Hosp) OECD '!AR15)/'(1) In-Patient NHEX 2013'!AM$16</f>
        <v>5.0914535713663125E-2</v>
      </c>
      <c r="AN30" s="60">
        <f>('(1) In-Patient NHEX 2013'!AN14-'(3) In-Pat. (incl. Hosp) OECD '!AS15)/'(1) In-Patient NHEX 2013'!AN$16</f>
        <v>5.7106228190313559E-2</v>
      </c>
    </row>
    <row r="31" spans="1:40" ht="14.5" customHeight="1" x14ac:dyDescent="0.2">
      <c r="A31" s="9" t="s">
        <v>30</v>
      </c>
      <c r="B31" s="9"/>
      <c r="D31" s="60">
        <f>('(1) In-Patient NHEX 2013'!D16-'(3) In-Pat. (incl. Hosp) OECD '!I16)/'(1) In-Patient NHEX 2013'!D$16</f>
        <v>-2.612754584866131E-5</v>
      </c>
      <c r="E31" s="60">
        <f>('(1) In-Patient NHEX 2013'!E16-'(3) In-Pat. (incl. Hosp) OECD '!J16)/'(1) In-Patient NHEX 2013'!E$16</f>
        <v>6.4453246711692679E-6</v>
      </c>
      <c r="F31" s="60">
        <f>('(1) In-Patient NHEX 2013'!F16-'(3) In-Pat. (incl. Hosp) OECD '!K16)/'(1) In-Patient NHEX 2013'!F$16</f>
        <v>-2.7836967963300008E-5</v>
      </c>
      <c r="G31" s="60">
        <f>('(1) In-Patient NHEX 2013'!G16-'(3) In-Pat. (incl. Hosp) OECD '!L16)/'(1) In-Patient NHEX 2013'!G$16</f>
        <v>-2.7571636911699414E-5</v>
      </c>
      <c r="H31" s="60">
        <f>('(1) In-Patient NHEX 2013'!H16-'(3) In-Pat. (incl. Hosp) OECD '!M16)/'(1) In-Patient NHEX 2013'!H$16</f>
        <v>3.8584043096115769E-6</v>
      </c>
      <c r="I31" s="60">
        <f>('(1) In-Patient NHEX 2013'!I16-'(3) In-Pat. (incl. Hosp) OECD '!N16)/'(1) In-Patient NHEX 2013'!I$16</f>
        <v>1.7501612966871882E-5</v>
      </c>
      <c r="J31" s="60">
        <f>('(1) In-Patient NHEX 2013'!J16-'(3) In-Pat. (incl. Hosp) OECD '!O16)/'(1) In-Patient NHEX 2013'!J$16</f>
        <v>-1.6210348196278582E-5</v>
      </c>
      <c r="K31" s="60">
        <f>('(1) In-Patient NHEX 2013'!K16-'(3) In-Pat. (incl. Hosp) OECD '!P16)/'(1) In-Patient NHEX 2013'!K$16</f>
        <v>-1.5805330524223211E-6</v>
      </c>
      <c r="L31" s="60">
        <f>('(1) In-Patient NHEX 2013'!L16-'(3) In-Pat. (incl. Hosp) OECD '!Q16)/'(1) In-Patient NHEX 2013'!L$16</f>
        <v>-9.3889931742186228E-6</v>
      </c>
      <c r="M31" s="60">
        <f>('(1) In-Patient NHEX 2013'!M16-'(3) In-Pat. (incl. Hosp) OECD '!R16)/'(1) In-Patient NHEX 2013'!M$16</f>
        <v>9.9619251442286218E-6</v>
      </c>
      <c r="N31" s="60">
        <f>('(1) In-Patient NHEX 2013'!N16-'(3) In-Pat. (incl. Hosp) OECD '!S16)/'(1) In-Patient NHEX 2013'!N$16</f>
        <v>-4.4443922675109305E-6</v>
      </c>
      <c r="O31" s="60">
        <f>('(1) In-Patient NHEX 2013'!O16-'(3) In-Pat. (incl. Hosp) OECD '!T16)/'(1) In-Patient NHEX 2013'!O$16</f>
        <v>-1.2323263538353175E-5</v>
      </c>
      <c r="P31" s="60">
        <f>('(1) In-Patient NHEX 2013'!P16-'(3) In-Pat. (incl. Hosp) OECD '!U16)/'(1) In-Patient NHEX 2013'!P$16</f>
        <v>-1.0563155982242753E-5</v>
      </c>
      <c r="Q31" s="60">
        <f>('(1) In-Patient NHEX 2013'!Q16-'(3) In-Pat. (incl. Hosp) OECD '!V16)/'(1) In-Patient NHEX 2013'!Q$16</f>
        <v>-8.4682405585189674E-6</v>
      </c>
      <c r="R31" s="60">
        <f>('(1) In-Patient NHEX 2013'!R16-'(3) In-Pat. (incl. Hosp) OECD '!W16)/'(1) In-Patient NHEX 2013'!R$16</f>
        <v>-7.896363110586199E-6</v>
      </c>
      <c r="S31" s="60">
        <f>('(1) In-Patient NHEX 2013'!S16-'(3) In-Pat. (incl. Hosp) OECD '!X16)/'(1) In-Patient NHEX 2013'!S$16</f>
        <v>0.13972749421642228</v>
      </c>
      <c r="T31" s="60">
        <f>('(1) In-Patient NHEX 2013'!T16-'(3) In-Pat. (incl. Hosp) OECD '!Y16)/'(1) In-Patient NHEX 2013'!T$16</f>
        <v>0.16914640603232772</v>
      </c>
      <c r="U31" s="60">
        <f>('(1) In-Patient NHEX 2013'!U16-'(3) In-Pat. (incl. Hosp) OECD '!Z16)/'(1) In-Patient NHEX 2013'!U$16</f>
        <v>0.16642299672118685</v>
      </c>
      <c r="V31" s="60">
        <f>('(1) In-Patient NHEX 2013'!V16-'(3) In-Pat. (incl. Hosp) OECD '!AA16)/'(1) In-Patient NHEX 2013'!V$16</f>
        <v>0.17140248466071875</v>
      </c>
      <c r="W31" s="60">
        <f>('(1) In-Patient NHEX 2013'!W16-'(3) In-Pat. (incl. Hosp) OECD '!AB16)/'(1) In-Patient NHEX 2013'!W$16</f>
        <v>0.17174044911456615</v>
      </c>
      <c r="X31" s="60">
        <f>('(1) In-Patient NHEX 2013'!X16-'(3) In-Pat. (incl. Hosp) OECD '!AC16)/'(1) In-Patient NHEX 2013'!X$16</f>
        <v>0.16926280956647516</v>
      </c>
      <c r="Y31" s="60">
        <f>('(1) In-Patient NHEX 2013'!Y16-'(3) In-Pat. (incl. Hosp) OECD '!AD16)/'(1) In-Patient NHEX 2013'!Y$16</f>
        <v>0.15960379402815886</v>
      </c>
      <c r="Z31" s="60">
        <f>('(1) In-Patient NHEX 2013'!Z16-'(3) In-Pat. (incl. Hosp) OECD '!AE16)/'(1) In-Patient NHEX 2013'!Z$16</f>
        <v>3.8669013678997811E-2</v>
      </c>
      <c r="AA31" s="60">
        <f>('(1) In-Patient NHEX 2013'!AA16-'(3) In-Pat. (incl. Hosp) OECD '!AF16)/'(1) In-Patient NHEX 2013'!AA$16</f>
        <v>1.0773909852733897E-3</v>
      </c>
      <c r="AB31" s="60">
        <f>('(1) In-Patient NHEX 2013'!AB16-'(3) In-Pat. (incl. Hosp) OECD '!AG16)/'(1) In-Patient NHEX 2013'!AB$16</f>
        <v>-0.18567230410764768</v>
      </c>
      <c r="AC31" s="60">
        <f>('(1) In-Patient NHEX 2013'!AC16-'(3) In-Pat. (incl. Hosp) OECD '!AH16)/'(1) In-Patient NHEX 2013'!AC$16</f>
        <v>-0.16281011816554047</v>
      </c>
      <c r="AD31" s="60">
        <f>('(1) In-Patient NHEX 2013'!AD16-'(3) In-Pat. (incl. Hosp) OECD '!AI16)/'(1) In-Patient NHEX 2013'!AD$16</f>
        <v>-0.15561283758523675</v>
      </c>
      <c r="AE31" s="60">
        <f>('(1) In-Patient NHEX 2013'!AE16-'(3) In-Pat. (incl. Hosp) OECD '!AJ16)/'(1) In-Patient NHEX 2013'!AE$16</f>
        <v>-0.14394101171865814</v>
      </c>
      <c r="AF31" s="60">
        <f>('(1) In-Patient NHEX 2013'!AF16-'(3) In-Pat. (incl. Hosp) OECD '!AK16)/'(1) In-Patient NHEX 2013'!AF$16</f>
        <v>-0.13436400960986145</v>
      </c>
      <c r="AG31" s="60">
        <f>('(1) In-Patient NHEX 2013'!AG16-'(3) In-Pat. (incl. Hosp) OECD '!AL16)/'(1) In-Patient NHEX 2013'!AG$16</f>
        <v>-0.15167520693463085</v>
      </c>
      <c r="AH31" s="60">
        <f>('(1) In-Patient NHEX 2013'!AH16-'(3) In-Pat. (incl. Hosp) OECD '!AM16)/'(1) In-Patient NHEX 2013'!AH$16</f>
        <v>-0.16301737463537322</v>
      </c>
      <c r="AI31" s="60">
        <f>('(1) In-Patient NHEX 2013'!AI16-'(3) In-Pat. (incl. Hosp) OECD '!AN16)/'(1) In-Patient NHEX 2013'!AI$16</f>
        <v>-0.13472992313875312</v>
      </c>
      <c r="AJ31" s="60">
        <f>('(1) In-Patient NHEX 2013'!AJ16-'(3) In-Pat. (incl. Hosp) OECD '!AO16)/'(1) In-Patient NHEX 2013'!AJ$16</f>
        <v>-0.14426504341310278</v>
      </c>
      <c r="AK31" s="60">
        <f>('(1) In-Patient NHEX 2013'!AK16-'(3) In-Pat. (incl. Hosp) OECD '!AP16)/'(1) In-Patient NHEX 2013'!AK$16</f>
        <v>-0.14969170088645409</v>
      </c>
      <c r="AL31" s="60">
        <f>('(1) In-Patient NHEX 2013'!AL16-'(3) In-Pat. (incl. Hosp) OECD '!AQ16)/'(1) In-Patient NHEX 2013'!AL$16</f>
        <v>-0.14528158780182551</v>
      </c>
      <c r="AM31" s="60">
        <f>('(1) In-Patient NHEX 2013'!AM16-'(3) In-Pat. (incl. Hosp) OECD '!AR16)/'(1) In-Patient NHEX 2013'!AM$16</f>
        <v>-0.13127234840890611</v>
      </c>
      <c r="AN31" s="60">
        <f>('(1) In-Patient NHEX 2013'!AN16-'(3) In-Pat. (incl. Hosp) OECD '!AS16)/'(1) In-Patient NHEX 2013'!AN$16</f>
        <v>-0.15719806221336358</v>
      </c>
    </row>
  </sheetData>
  <mergeCells count="8">
    <mergeCell ref="A20:A24"/>
    <mergeCell ref="A25:A30"/>
    <mergeCell ref="A31:B31"/>
    <mergeCell ref="A1:B3"/>
    <mergeCell ref="C1:AN2"/>
    <mergeCell ref="A5:A9"/>
    <mergeCell ref="A10:A15"/>
    <mergeCell ref="A16:B16"/>
  </mergeCells>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
  <sheetViews>
    <sheetView workbookViewId="0">
      <selection activeCell="V26" sqref="V26"/>
    </sheetView>
  </sheetViews>
  <sheetFormatPr baseColWidth="10" defaultColWidth="8.83203125" defaultRowHeight="15" x14ac:dyDescent="0.2"/>
  <cols>
    <col min="1" max="1" width="18.83203125" customWidth="1"/>
    <col min="2" max="2" width="63.6640625" customWidth="1"/>
    <col min="3" max="3" width="10.83203125" customWidth="1"/>
    <col min="4" max="4" width="12.6640625" customWidth="1"/>
    <col min="5" max="31" width="10.83203125" customWidth="1"/>
    <col min="32" max="32" width="16" customWidth="1"/>
    <col min="33" max="1025" width="10.83203125" customWidth="1"/>
  </cols>
  <sheetData>
    <row r="1" spans="1:40" ht="14.5" customHeight="1" x14ac:dyDescent="0.2">
      <c r="A1" s="11" t="s">
        <v>176</v>
      </c>
      <c r="B1" s="11"/>
      <c r="C1" s="6" t="s">
        <v>55</v>
      </c>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ht="28.25" customHeight="1" x14ac:dyDescent="0.2">
      <c r="A2" s="11"/>
      <c r="B2" s="11"/>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1:40" ht="16.75" customHeight="1" x14ac:dyDescent="0.2">
      <c r="A3" s="11"/>
      <c r="B3" s="11"/>
      <c r="C3" s="14" t="s">
        <v>2</v>
      </c>
      <c r="D3" s="14">
        <v>1975</v>
      </c>
      <c r="E3" s="14">
        <f t="shared" ref="E3:AN3" si="0">D3+1</f>
        <v>1976</v>
      </c>
      <c r="F3" s="14">
        <f t="shared" si="0"/>
        <v>1977</v>
      </c>
      <c r="G3" s="14">
        <f t="shared" si="0"/>
        <v>1978</v>
      </c>
      <c r="H3" s="14">
        <f t="shared" si="0"/>
        <v>1979</v>
      </c>
      <c r="I3" s="14">
        <f t="shared" si="0"/>
        <v>1980</v>
      </c>
      <c r="J3" s="14">
        <f t="shared" si="0"/>
        <v>1981</v>
      </c>
      <c r="K3" s="14">
        <f t="shared" si="0"/>
        <v>1982</v>
      </c>
      <c r="L3" s="14">
        <f t="shared" si="0"/>
        <v>1983</v>
      </c>
      <c r="M3" s="14">
        <f t="shared" si="0"/>
        <v>1984</v>
      </c>
      <c r="N3" s="14">
        <f t="shared" si="0"/>
        <v>1985</v>
      </c>
      <c r="O3" s="14">
        <f t="shared" si="0"/>
        <v>1986</v>
      </c>
      <c r="P3" s="14">
        <f t="shared" si="0"/>
        <v>1987</v>
      </c>
      <c r="Q3" s="14">
        <f t="shared" si="0"/>
        <v>1988</v>
      </c>
      <c r="R3" s="14">
        <f t="shared" si="0"/>
        <v>1989</v>
      </c>
      <c r="S3" s="14">
        <f t="shared" si="0"/>
        <v>1990</v>
      </c>
      <c r="T3" s="14">
        <f t="shared" si="0"/>
        <v>1991</v>
      </c>
      <c r="U3" s="14">
        <f t="shared" si="0"/>
        <v>1992</v>
      </c>
      <c r="V3" s="14">
        <f t="shared" si="0"/>
        <v>1993</v>
      </c>
      <c r="W3" s="14">
        <f t="shared" si="0"/>
        <v>1994</v>
      </c>
      <c r="X3" s="14">
        <f t="shared" si="0"/>
        <v>1995</v>
      </c>
      <c r="Y3" s="14">
        <f t="shared" si="0"/>
        <v>1996</v>
      </c>
      <c r="Z3" s="14">
        <f t="shared" si="0"/>
        <v>1997</v>
      </c>
      <c r="AA3" s="14">
        <f t="shared" si="0"/>
        <v>1998</v>
      </c>
      <c r="AB3" s="14">
        <f t="shared" si="0"/>
        <v>1999</v>
      </c>
      <c r="AC3" s="14">
        <f t="shared" si="0"/>
        <v>2000</v>
      </c>
      <c r="AD3" s="14">
        <f t="shared" si="0"/>
        <v>2001</v>
      </c>
      <c r="AE3" s="14">
        <f t="shared" si="0"/>
        <v>2002</v>
      </c>
      <c r="AF3" s="14">
        <f t="shared" si="0"/>
        <v>2003</v>
      </c>
      <c r="AG3" s="14">
        <f t="shared" si="0"/>
        <v>2004</v>
      </c>
      <c r="AH3" s="14">
        <f t="shared" si="0"/>
        <v>2005</v>
      </c>
      <c r="AI3" s="14">
        <f t="shared" si="0"/>
        <v>2006</v>
      </c>
      <c r="AJ3" s="14">
        <f t="shared" si="0"/>
        <v>2007</v>
      </c>
      <c r="AK3" s="14">
        <f t="shared" si="0"/>
        <v>2008</v>
      </c>
      <c r="AL3" s="14">
        <f t="shared" si="0"/>
        <v>2009</v>
      </c>
      <c r="AM3" s="14">
        <f t="shared" si="0"/>
        <v>2010</v>
      </c>
      <c r="AN3" s="14">
        <f t="shared" si="0"/>
        <v>2011</v>
      </c>
    </row>
    <row r="4" spans="1:40" ht="14.5" customHeight="1" x14ac:dyDescent="0.2">
      <c r="A4" s="14" t="s">
        <v>3</v>
      </c>
      <c r="B4" t="s">
        <v>175</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row>
    <row r="5" spans="1:40" ht="14.5" customHeight="1" x14ac:dyDescent="0.2">
      <c r="A5" s="10" t="s">
        <v>5</v>
      </c>
      <c r="B5" s="16" t="s">
        <v>51</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row>
    <row r="6" spans="1:40" ht="14.5" customHeight="1" x14ac:dyDescent="0.2">
      <c r="A6" s="10"/>
      <c r="B6" s="16" t="s">
        <v>22</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row>
    <row r="7" spans="1:40" ht="14.5" customHeight="1" x14ac:dyDescent="0.2">
      <c r="A7" s="10"/>
      <c r="B7" s="16" t="s">
        <v>23</v>
      </c>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row>
    <row r="8" spans="1:40" ht="14.5" customHeight="1" x14ac:dyDescent="0.2">
      <c r="A8" s="10"/>
      <c r="B8" s="16" t="s">
        <v>24</v>
      </c>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row>
    <row r="9" spans="1:40" ht="14.5" customHeight="1" x14ac:dyDescent="0.2">
      <c r="A9" s="10"/>
      <c r="B9" s="16" t="s">
        <v>25</v>
      </c>
      <c r="D9" s="61">
        <f>-'(4) In Pat. (No Hosp.) OECD'!I9</f>
        <v>-796.6</v>
      </c>
      <c r="E9" s="61">
        <f>-'(4) In Pat. (No Hosp.) OECD'!J9</f>
        <v>-999.1</v>
      </c>
      <c r="F9" s="61">
        <f>-'(4) In Pat. (No Hosp.) OECD'!K9</f>
        <v>-1175.2</v>
      </c>
      <c r="G9" s="61">
        <f>-'(4) In Pat. (No Hosp.) OECD'!L9</f>
        <v>-1367.5</v>
      </c>
      <c r="H9" s="61">
        <f>-'(4) In Pat. (No Hosp.) OECD'!M9</f>
        <v>-1581.4</v>
      </c>
      <c r="I9" s="61">
        <f>-'(4) In Pat. (No Hosp.) OECD'!N9</f>
        <v>-1821.5</v>
      </c>
      <c r="J9" s="61">
        <f>-'(4) In Pat. (No Hosp.) OECD'!O9</f>
        <v>-2146.6999999999998</v>
      </c>
      <c r="K9" s="61">
        <f>-'(4) In Pat. (No Hosp.) OECD'!P9</f>
        <v>-2531.4</v>
      </c>
      <c r="L9" s="61">
        <f>-'(4) In Pat. (No Hosp.) OECD'!Q9</f>
        <v>-2794.4</v>
      </c>
      <c r="M9" s="61">
        <f>-'(4) In Pat. (No Hosp.) OECD'!R9</f>
        <v>-2923.3</v>
      </c>
      <c r="N9" s="61">
        <f>-'(4) In Pat. (No Hosp.) OECD'!S9</f>
        <v>-3066.5</v>
      </c>
      <c r="O9" s="61">
        <f>-'(4) In Pat. (No Hosp.) OECD'!T9</f>
        <v>-2982.4</v>
      </c>
      <c r="P9" s="61">
        <f>-'(4) In Pat. (No Hosp.) OECD'!U9</f>
        <v>-3132.1</v>
      </c>
      <c r="Q9" s="61">
        <f>-'(4) In Pat. (No Hosp.) OECD'!V9</f>
        <v>-3468.3</v>
      </c>
      <c r="R9" s="61">
        <f>-'(4) In Pat. (No Hosp.) OECD'!W9</f>
        <v>-3828.5</v>
      </c>
      <c r="S9" s="61">
        <f>-'(4) In Pat. (No Hosp.) OECD'!X9</f>
        <v>-4166.8</v>
      </c>
      <c r="T9" s="61">
        <f>-'(4) In Pat. (No Hosp.) OECD'!Y9</f>
        <v>-4576.8999999999996</v>
      </c>
      <c r="U9" s="61">
        <f>-'(4) In Pat. (No Hosp.) OECD'!Z9</f>
        <v>-4898.5</v>
      </c>
      <c r="V9" s="61">
        <f>-'(4) In Pat. (No Hosp.) OECD'!AA9</f>
        <v>-4784.3999999999996</v>
      </c>
      <c r="W9" s="61">
        <f>-'(4) In Pat. (No Hosp.) OECD'!AB9</f>
        <v>-4830.8999999999996</v>
      </c>
      <c r="X9" s="61">
        <f>-'(4) In Pat. (No Hosp.) OECD'!AC9</f>
        <v>-5040.7</v>
      </c>
      <c r="Y9" s="61">
        <f>-'(4) In Pat. (No Hosp.) OECD'!AD9</f>
        <v>-5203.2</v>
      </c>
      <c r="Z9" s="61">
        <f>-'(4) In Pat. (No Hosp.) OECD'!AE9</f>
        <v>-6487.5</v>
      </c>
      <c r="AA9" s="61">
        <f>-'(4) In Pat. (No Hosp.) OECD'!AF9</f>
        <v>-7162.4</v>
      </c>
      <c r="AB9" s="61">
        <f>-'(4) In Pat. (No Hosp.) OECD'!AG9</f>
        <v>-7559.4</v>
      </c>
      <c r="AC9" s="61">
        <f>-'(4) In Pat. (No Hosp.) OECD'!AH9</f>
        <v>-8156.5</v>
      </c>
      <c r="AD9" s="61">
        <f>-'(4) In Pat. (No Hosp.) OECD'!AI9</f>
        <v>-8775.2999999999993</v>
      </c>
      <c r="AE9" s="61">
        <f>-'(4) In Pat. (No Hosp.) OECD'!AJ9</f>
        <v>-9299.5</v>
      </c>
      <c r="AF9" s="61">
        <f>-'(4) In Pat. (No Hosp.) OECD'!AK9</f>
        <v>-9850.2000000000007</v>
      </c>
      <c r="AG9" s="61">
        <f>-'(4) In Pat. (No Hosp.) OECD'!AL9</f>
        <v>-10727.8</v>
      </c>
      <c r="AH9" s="61">
        <f>-'(4) In Pat. (No Hosp.) OECD'!AM9</f>
        <v>-11136.6</v>
      </c>
      <c r="AI9" s="61">
        <f>-'(4) In Pat. (No Hosp.) OECD'!AN9</f>
        <v>-11572.6</v>
      </c>
      <c r="AJ9" s="61">
        <f>-'(4) In Pat. (No Hosp.) OECD'!AO9</f>
        <v>-12284.6</v>
      </c>
      <c r="AK9" s="61">
        <f>-'(4) In Pat. (No Hosp.) OECD'!AP9</f>
        <v>-12876</v>
      </c>
      <c r="AL9" s="61">
        <f>-'(4) In Pat. (No Hosp.) OECD'!AQ9</f>
        <v>-13683.4</v>
      </c>
      <c r="AM9" s="61">
        <f>-'(4) In Pat. (No Hosp.) OECD'!AR9</f>
        <v>-14366</v>
      </c>
      <c r="AN9" s="61">
        <f>-'(4) In Pat. (No Hosp.) OECD'!AS9</f>
        <v>-15315.7</v>
      </c>
    </row>
    <row r="10" spans="1:40" ht="14.5" customHeight="1" x14ac:dyDescent="0.2">
      <c r="A10" s="10" t="s">
        <v>11</v>
      </c>
      <c r="B10" s="16" t="s">
        <v>26</v>
      </c>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row>
    <row r="11" spans="1:40" ht="14.5" customHeight="1" x14ac:dyDescent="0.2">
      <c r="A11" s="10"/>
      <c r="B11" s="16" t="s">
        <v>27</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row>
    <row r="12" spans="1:40" ht="14.5" customHeight="1" x14ac:dyDescent="0.2">
      <c r="A12" s="10"/>
      <c r="B12" s="16" t="s">
        <v>28</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row>
    <row r="13" spans="1:40" ht="14.5" customHeight="1" x14ac:dyDescent="0.2">
      <c r="A13" s="10"/>
      <c r="B13" t="s">
        <v>52</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row>
    <row r="14" spans="1:40" ht="14.5" customHeight="1" x14ac:dyDescent="0.2">
      <c r="A14" s="10"/>
      <c r="B14" s="16" t="s">
        <v>29</v>
      </c>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row>
    <row r="15" spans="1:40" ht="14.5" customHeight="1" x14ac:dyDescent="0.2">
      <c r="A15" s="10"/>
      <c r="B15" s="16" t="s">
        <v>25</v>
      </c>
      <c r="D15" s="61">
        <f>-'(4) In Pat. (No Hosp.) OECD'!I15</f>
        <v>-328.4</v>
      </c>
      <c r="E15" s="61">
        <f>-'(4) In Pat. (No Hosp.) OECD'!J15</f>
        <v>-369.5</v>
      </c>
      <c r="F15" s="61">
        <f>-'(4) In Pat. (No Hosp.) OECD'!K15</f>
        <v>-401.8</v>
      </c>
      <c r="G15" s="61">
        <f>-'(4) In Pat. (No Hosp.) OECD'!L15</f>
        <v>-484.3</v>
      </c>
      <c r="H15" s="61">
        <f>-'(4) In Pat. (No Hosp.) OECD'!M15</f>
        <v>-590.29999999999995</v>
      </c>
      <c r="I15" s="61">
        <f>-'(4) In Pat. (No Hosp.) OECD'!N15</f>
        <v>-718.2</v>
      </c>
      <c r="J15" s="61">
        <f>-'(4) In Pat. (No Hosp.) OECD'!O15</f>
        <v>-743.2</v>
      </c>
      <c r="K15" s="61">
        <f>-'(4) In Pat. (No Hosp.) OECD'!P15</f>
        <v>-853.4</v>
      </c>
      <c r="L15" s="61">
        <f>-'(4) In Pat. (No Hosp.) OECD'!Q15</f>
        <v>-947.2</v>
      </c>
      <c r="M15" s="61">
        <f>-'(4) In Pat. (No Hosp.) OECD'!R15</f>
        <v>-992.3</v>
      </c>
      <c r="N15" s="61">
        <f>-'(4) In Pat. (No Hosp.) OECD'!S15</f>
        <v>-1039.4000000000001</v>
      </c>
      <c r="O15" s="61">
        <f>-'(4) In Pat. (No Hosp.) OECD'!T15</f>
        <v>-1104.9000000000001</v>
      </c>
      <c r="P15" s="61">
        <f>-'(4) In Pat. (No Hosp.) OECD'!U15</f>
        <v>-1197.0999999999999</v>
      </c>
      <c r="Q15" s="61">
        <f>-'(4) In Pat. (No Hosp.) OECD'!V15</f>
        <v>-1270.4000000000001</v>
      </c>
      <c r="R15" s="61">
        <f>-'(4) In Pat. (No Hosp.) OECD'!W15</f>
        <v>-1312.8</v>
      </c>
      <c r="S15" s="61">
        <f>-'(4) In Pat. (No Hosp.) OECD'!X15</f>
        <v>-1581.4</v>
      </c>
      <c r="T15" s="61">
        <f>-'(4) In Pat. (No Hosp.) OECD'!Y15</f>
        <v>-1768.3</v>
      </c>
      <c r="U15" s="61">
        <f>-'(4) In Pat. (No Hosp.) OECD'!Z15</f>
        <v>-1889.9</v>
      </c>
      <c r="V15" s="61">
        <f>-'(4) In Pat. (No Hosp.) OECD'!AA15</f>
        <v>-2012.9</v>
      </c>
      <c r="W15" s="61">
        <f>-'(4) In Pat. (No Hosp.) OECD'!AB15</f>
        <v>-2092</v>
      </c>
      <c r="X15" s="61">
        <f>-'(4) In Pat. (No Hosp.) OECD'!AC15</f>
        <v>-2112.6</v>
      </c>
      <c r="Y15" s="61">
        <f>-'(4) In Pat. (No Hosp.) OECD'!AD15</f>
        <v>-2105.4</v>
      </c>
      <c r="Z15" s="61">
        <f>-'(4) In Pat. (No Hosp.) OECD'!AE15</f>
        <v>-2132.1</v>
      </c>
      <c r="AA15" s="61">
        <f>-'(4) In Pat. (No Hosp.) OECD'!AF15</f>
        <v>-2210.3000000000002</v>
      </c>
      <c r="AB15" s="61">
        <f>-'(4) In Pat. (No Hosp.) OECD'!AG15</f>
        <v>-2238.1</v>
      </c>
      <c r="AC15" s="61">
        <f>-'(4) In Pat. (No Hosp.) OECD'!AH15</f>
        <v>-2375.5</v>
      </c>
      <c r="AD15" s="61">
        <f>-'(4) In Pat. (No Hosp.) OECD'!AI15</f>
        <v>-2443.8000000000002</v>
      </c>
      <c r="AE15" s="61">
        <f>-'(4) In Pat. (No Hosp.) OECD'!AJ15</f>
        <v>-2573.6</v>
      </c>
      <c r="AF15" s="61">
        <f>-'(4) In Pat. (No Hosp.) OECD'!AK15</f>
        <v>-2654.6</v>
      </c>
      <c r="AG15" s="61">
        <f>-'(4) In Pat. (No Hosp.) OECD'!AL15</f>
        <v>-2935</v>
      </c>
      <c r="AH15" s="61">
        <f>-'(4) In Pat. (No Hosp.) OECD'!AM15</f>
        <v>-3063.5</v>
      </c>
      <c r="AI15" s="61">
        <f>-'(4) In Pat. (No Hosp.) OECD'!AN15</f>
        <v>-3439.6</v>
      </c>
      <c r="AJ15" s="61">
        <f>-'(4) In Pat. (No Hosp.) OECD'!AO15</f>
        <v>-3753</v>
      </c>
      <c r="AK15" s="61">
        <f>-'(4) In Pat. (No Hosp.) OECD'!AP15</f>
        <v>-3986.9</v>
      </c>
      <c r="AL15" s="61">
        <f>-'(4) In Pat. (No Hosp.) OECD'!AQ15</f>
        <v>-4354.1000000000004</v>
      </c>
      <c r="AM15" s="61">
        <f>-'(4) In Pat. (No Hosp.) OECD'!AR15</f>
        <v>-4337.5</v>
      </c>
      <c r="AN15" s="61">
        <f>-'(4) In Pat. (No Hosp.) OECD'!AS15</f>
        <v>-4618.8999999999996</v>
      </c>
    </row>
    <row r="16" spans="1:40" ht="14.5" customHeight="1" x14ac:dyDescent="0.2">
      <c r="A16" s="9" t="s">
        <v>30</v>
      </c>
      <c r="B16" s="9"/>
      <c r="D16" s="61">
        <f>-'(4) In Pat. (No Hosp.) OECD'!I16</f>
        <v>-1125</v>
      </c>
      <c r="E16" s="61">
        <f>-'(4) In Pat. (No Hosp.) OECD'!J16</f>
        <v>-1368.6</v>
      </c>
      <c r="F16" s="61">
        <f>-'(4) In Pat. (No Hosp.) OECD'!K16</f>
        <v>-1577</v>
      </c>
      <c r="G16" s="61">
        <f>-'(4) In Pat. (No Hosp.) OECD'!L16</f>
        <v>-1851.9</v>
      </c>
      <c r="H16" s="61">
        <f>-'(4) In Pat. (No Hosp.) OECD'!M16</f>
        <v>-2171.6999999999998</v>
      </c>
      <c r="I16" s="61">
        <f>-'(4) In Pat. (No Hosp.) OECD'!N16</f>
        <v>-2539.6</v>
      </c>
      <c r="J16" s="61">
        <f>-'(4) In Pat. (No Hosp.) OECD'!O16</f>
        <v>-2889.9</v>
      </c>
      <c r="K16" s="61">
        <f>-'(4) In Pat. (No Hosp.) OECD'!P16</f>
        <v>-3384.8</v>
      </c>
      <c r="L16" s="61">
        <f>-'(4) In Pat. (No Hosp.) OECD'!Q16</f>
        <v>-3741.6</v>
      </c>
      <c r="M16" s="61">
        <f>-'(4) In Pat. (No Hosp.) OECD'!R16</f>
        <v>-3915.5</v>
      </c>
      <c r="N16" s="61">
        <f>-'(4) In Pat. (No Hosp.) OECD'!S16</f>
        <v>-4105.8999999999996</v>
      </c>
      <c r="O16" s="61">
        <f>-'(4) In Pat. (No Hosp.) OECD'!T16</f>
        <v>-4087.4</v>
      </c>
      <c r="P16" s="61">
        <f>-'(4) In Pat. (No Hosp.) OECD'!U16</f>
        <v>-4329.2</v>
      </c>
      <c r="Q16" s="61">
        <f>-'(4) In Pat. (No Hosp.) OECD'!V16</f>
        <v>-4738.7</v>
      </c>
      <c r="R16" s="61">
        <f>-'(4) In Pat. (No Hosp.) OECD'!W16</f>
        <v>-5141.3</v>
      </c>
      <c r="S16" s="61">
        <f>-'(4) In Pat. (No Hosp.) OECD'!X16</f>
        <v>-5748.2</v>
      </c>
      <c r="T16" s="61">
        <f>-'(4) In Pat. (No Hosp.) OECD'!Y16</f>
        <v>-6344.9</v>
      </c>
      <c r="U16" s="61">
        <f>-'(4) In Pat. (No Hosp.) OECD'!Z16</f>
        <v>-6788.4</v>
      </c>
      <c r="V16" s="61">
        <f>-'(4) In Pat. (No Hosp.) OECD'!AA16</f>
        <v>-6797.2</v>
      </c>
      <c r="W16" s="61">
        <f>-'(4) In Pat. (No Hosp.) OECD'!AB16</f>
        <v>-6922.9</v>
      </c>
      <c r="X16" s="61">
        <f>-'(4) In Pat. (No Hosp.) OECD'!AC16</f>
        <v>-7153.2</v>
      </c>
      <c r="Y16" s="61">
        <f>-'(4) In Pat. (No Hosp.) OECD'!AD16</f>
        <v>-7308.6</v>
      </c>
      <c r="Z16" s="61">
        <f>-'(4) In Pat. (No Hosp.) OECD'!AE16</f>
        <v>-8619.6</v>
      </c>
      <c r="AA16" s="61">
        <f>-'(4) In Pat. (No Hosp.) OECD'!AF16</f>
        <v>-9372.7000000000007</v>
      </c>
      <c r="AB16" s="61">
        <f>-'(4) In Pat. (No Hosp.) OECD'!AG16</f>
        <v>-9797.5</v>
      </c>
      <c r="AC16" s="61">
        <f>-'(4) In Pat. (No Hosp.) OECD'!AH16</f>
        <v>-10532</v>
      </c>
      <c r="AD16" s="61">
        <f>-'(4) In Pat. (No Hosp.) OECD'!AI16</f>
        <v>-11219.1</v>
      </c>
      <c r="AE16" s="61">
        <f>-'(4) In Pat. (No Hosp.) OECD'!AJ16</f>
        <v>-11873.1</v>
      </c>
      <c r="AF16" s="61">
        <f>-'(4) In Pat. (No Hosp.) OECD'!AK16</f>
        <v>-12504.8</v>
      </c>
      <c r="AG16" s="61">
        <f>-'(4) In Pat. (No Hosp.) OECD'!AL16</f>
        <v>-13662.8</v>
      </c>
      <c r="AH16" s="61">
        <f>-'(4) In Pat. (No Hosp.) OECD'!AM16</f>
        <v>-14200.1</v>
      </c>
      <c r="AI16" s="61">
        <f>-'(4) In Pat. (No Hosp.) OECD'!AN16</f>
        <v>-15012.2</v>
      </c>
      <c r="AJ16" s="61">
        <f>-'(4) In Pat. (No Hosp.) OECD'!AO16</f>
        <v>-16037.7</v>
      </c>
      <c r="AK16" s="61">
        <f>-'(4) In Pat. (No Hosp.) OECD'!AP16</f>
        <v>-16863</v>
      </c>
      <c r="AL16" s="61">
        <f>-'(4) In Pat. (No Hosp.) OECD'!AQ16</f>
        <v>-18037.5</v>
      </c>
      <c r="AM16" s="61">
        <f>-'(4) In Pat. (No Hosp.) OECD'!AR16</f>
        <v>-18703.5</v>
      </c>
      <c r="AN16" s="61">
        <f>-'(4) In Pat. (No Hosp.) OECD'!AS16</f>
        <v>-19934.599999999999</v>
      </c>
    </row>
    <row r="17" spans="1:40" ht="14.5" customHeight="1" x14ac:dyDescent="0.2">
      <c r="A17" s="62"/>
      <c r="B17" s="62"/>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row>
    <row r="18" spans="1:40" ht="14.5" customHeight="1" x14ac:dyDescent="0.2">
      <c r="A18" s="62"/>
      <c r="B18" s="62"/>
      <c r="C18" s="14" t="s">
        <v>2</v>
      </c>
      <c r="D18" s="14">
        <v>1975</v>
      </c>
      <c r="E18" s="14">
        <f t="shared" ref="E18:AN18" si="1">D18+1</f>
        <v>1976</v>
      </c>
      <c r="F18" s="14">
        <f t="shared" si="1"/>
        <v>1977</v>
      </c>
      <c r="G18" s="14">
        <f t="shared" si="1"/>
        <v>1978</v>
      </c>
      <c r="H18" s="14">
        <f t="shared" si="1"/>
        <v>1979</v>
      </c>
      <c r="I18" s="14">
        <f t="shared" si="1"/>
        <v>1980</v>
      </c>
      <c r="J18" s="14">
        <f t="shared" si="1"/>
        <v>1981</v>
      </c>
      <c r="K18" s="14">
        <f t="shared" si="1"/>
        <v>1982</v>
      </c>
      <c r="L18" s="14">
        <f t="shared" si="1"/>
        <v>1983</v>
      </c>
      <c r="M18" s="14">
        <f t="shared" si="1"/>
        <v>1984</v>
      </c>
      <c r="N18" s="14">
        <f t="shared" si="1"/>
        <v>1985</v>
      </c>
      <c r="O18" s="14">
        <f t="shared" si="1"/>
        <v>1986</v>
      </c>
      <c r="P18" s="14">
        <f t="shared" si="1"/>
        <v>1987</v>
      </c>
      <c r="Q18" s="14">
        <f t="shared" si="1"/>
        <v>1988</v>
      </c>
      <c r="R18" s="14">
        <f t="shared" si="1"/>
        <v>1989</v>
      </c>
      <c r="S18" s="14">
        <f t="shared" si="1"/>
        <v>1990</v>
      </c>
      <c r="T18" s="14">
        <f t="shared" si="1"/>
        <v>1991</v>
      </c>
      <c r="U18" s="14">
        <f t="shared" si="1"/>
        <v>1992</v>
      </c>
      <c r="V18" s="14">
        <f t="shared" si="1"/>
        <v>1993</v>
      </c>
      <c r="W18" s="14">
        <f t="shared" si="1"/>
        <v>1994</v>
      </c>
      <c r="X18" s="14">
        <f t="shared" si="1"/>
        <v>1995</v>
      </c>
      <c r="Y18" s="14">
        <f t="shared" si="1"/>
        <v>1996</v>
      </c>
      <c r="Z18" s="14">
        <f t="shared" si="1"/>
        <v>1997</v>
      </c>
      <c r="AA18" s="14">
        <f t="shared" si="1"/>
        <v>1998</v>
      </c>
      <c r="AB18" s="14">
        <f t="shared" si="1"/>
        <v>1999</v>
      </c>
      <c r="AC18" s="14">
        <f t="shared" si="1"/>
        <v>2000</v>
      </c>
      <c r="AD18" s="14">
        <f t="shared" si="1"/>
        <v>2001</v>
      </c>
      <c r="AE18" s="14">
        <f t="shared" si="1"/>
        <v>2002</v>
      </c>
      <c r="AF18" s="14">
        <f t="shared" si="1"/>
        <v>2003</v>
      </c>
      <c r="AG18" s="14">
        <f t="shared" si="1"/>
        <v>2004</v>
      </c>
      <c r="AH18" s="14">
        <f t="shared" si="1"/>
        <v>2005</v>
      </c>
      <c r="AI18" s="14">
        <f t="shared" si="1"/>
        <v>2006</v>
      </c>
      <c r="AJ18" s="14">
        <f t="shared" si="1"/>
        <v>2007</v>
      </c>
      <c r="AK18" s="14">
        <f t="shared" si="1"/>
        <v>2008</v>
      </c>
      <c r="AL18" s="14">
        <f t="shared" si="1"/>
        <v>2009</v>
      </c>
      <c r="AM18" s="14">
        <f t="shared" si="1"/>
        <v>2010</v>
      </c>
      <c r="AN18" s="14">
        <f t="shared" si="1"/>
        <v>2011</v>
      </c>
    </row>
    <row r="19" spans="1:40" ht="14.5" customHeight="1" x14ac:dyDescent="0.2">
      <c r="A19" s="14" t="s">
        <v>3</v>
      </c>
      <c r="B19" t="s">
        <v>177</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row>
    <row r="20" spans="1:40" ht="14.5" customHeight="1" x14ac:dyDescent="0.2">
      <c r="A20" s="10" t="s">
        <v>5</v>
      </c>
      <c r="B20" s="16" t="s">
        <v>51</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row>
    <row r="21" spans="1:40" ht="14.5" customHeight="1" x14ac:dyDescent="0.2">
      <c r="A21" s="10"/>
      <c r="B21" s="16" t="s">
        <v>22</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row>
    <row r="22" spans="1:40" ht="14.5" customHeight="1" x14ac:dyDescent="0.2">
      <c r="A22" s="10"/>
      <c r="B22" s="16" t="s">
        <v>23</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row>
    <row r="23" spans="1:40" ht="14.5" customHeight="1" x14ac:dyDescent="0.2">
      <c r="A23" s="10"/>
      <c r="B23" s="16" t="s">
        <v>24</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row>
    <row r="24" spans="1:40" ht="14.5" customHeight="1" x14ac:dyDescent="0.2">
      <c r="A24" s="10"/>
      <c r="B24" s="16" t="s">
        <v>25</v>
      </c>
      <c r="D24" s="60" t="e">
        <v>#N/A</v>
      </c>
      <c r="E24" s="60" t="e">
        <v>#N/A</v>
      </c>
      <c r="F24" s="60" t="e">
        <v>#N/A</v>
      </c>
      <c r="G24" s="60" t="e">
        <v>#N/A</v>
      </c>
      <c r="H24" s="60" t="e">
        <v>#N/A</v>
      </c>
      <c r="I24" s="60" t="e">
        <v>#N/A</v>
      </c>
      <c r="J24" s="60" t="e">
        <v>#N/A</v>
      </c>
      <c r="K24" s="60" t="e">
        <v>#N/A</v>
      </c>
      <c r="L24" s="60" t="e">
        <v>#N/A</v>
      </c>
      <c r="M24" s="60" t="e">
        <v>#N/A</v>
      </c>
      <c r="N24" s="60" t="e">
        <v>#N/A</v>
      </c>
      <c r="O24" s="60" t="e">
        <v>#N/A</v>
      </c>
      <c r="P24" s="60" t="e">
        <v>#N/A</v>
      </c>
      <c r="Q24" s="60" t="e">
        <v>#N/A</v>
      </c>
      <c r="R24" s="60" t="e">
        <v>#N/A</v>
      </c>
      <c r="S24" s="60" t="e">
        <v>#N/A</v>
      </c>
      <c r="T24" s="60" t="e">
        <v>#N/A</v>
      </c>
      <c r="U24" s="60" t="e">
        <v>#N/A</v>
      </c>
      <c r="V24" s="60" t="e">
        <v>#N/A</v>
      </c>
      <c r="W24" s="60" t="e">
        <v>#N/A</v>
      </c>
      <c r="X24" s="60" t="e">
        <v>#N/A</v>
      </c>
      <c r="Y24" s="60" t="e">
        <v>#N/A</v>
      </c>
      <c r="Z24" s="60" t="e">
        <v>#N/A</v>
      </c>
      <c r="AA24" s="60" t="e">
        <v>#N/A</v>
      </c>
      <c r="AB24" s="60" t="e">
        <v>#N/A</v>
      </c>
      <c r="AC24" s="60" t="e">
        <v>#N/A</v>
      </c>
      <c r="AD24" s="60" t="e">
        <v>#N/A</v>
      </c>
      <c r="AE24" s="60" t="e">
        <v>#N/A</v>
      </c>
      <c r="AF24" s="60" t="e">
        <v>#N/A</v>
      </c>
      <c r="AG24" s="60" t="e">
        <v>#N/A</v>
      </c>
      <c r="AH24" s="60" t="e">
        <v>#N/A</v>
      </c>
      <c r="AI24" s="60" t="e">
        <v>#N/A</v>
      </c>
      <c r="AJ24" s="60" t="e">
        <v>#N/A</v>
      </c>
      <c r="AK24" s="60" t="e">
        <v>#N/A</v>
      </c>
      <c r="AL24" s="60" t="e">
        <v>#N/A</v>
      </c>
      <c r="AM24" s="60" t="e">
        <v>#N/A</v>
      </c>
      <c r="AN24" s="60" t="e">
        <v>#N/A</v>
      </c>
    </row>
    <row r="25" spans="1:40" ht="14.5" customHeight="1" x14ac:dyDescent="0.2">
      <c r="A25" s="10" t="s">
        <v>11</v>
      </c>
      <c r="B25" s="16" t="s">
        <v>26</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row>
    <row r="26" spans="1:40" ht="14.5" customHeight="1" x14ac:dyDescent="0.2">
      <c r="A26" s="10"/>
      <c r="B26" s="16" t="s">
        <v>27</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row>
    <row r="27" spans="1:40" ht="14.5" customHeight="1" x14ac:dyDescent="0.2">
      <c r="A27" s="10"/>
      <c r="B27" s="16" t="s">
        <v>28</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row>
    <row r="28" spans="1:40" ht="14.5" customHeight="1" x14ac:dyDescent="0.2">
      <c r="A28" s="10"/>
      <c r="B28" t="s">
        <v>52</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row>
    <row r="29" spans="1:40" ht="14.5" customHeight="1" x14ac:dyDescent="0.2">
      <c r="A29" s="10"/>
      <c r="B29" s="16" t="s">
        <v>29</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row>
    <row r="30" spans="1:40" ht="14.5" customHeight="1" x14ac:dyDescent="0.2">
      <c r="A30" s="10"/>
      <c r="B30" s="16" t="s">
        <v>25</v>
      </c>
      <c r="D30" s="60" t="e">
        <v>#N/A</v>
      </c>
      <c r="E30" s="60" t="e">
        <v>#N/A</v>
      </c>
      <c r="F30" s="60" t="e">
        <v>#N/A</v>
      </c>
      <c r="G30" s="60" t="e">
        <v>#N/A</v>
      </c>
      <c r="H30" s="60" t="e">
        <v>#N/A</v>
      </c>
      <c r="I30" s="60" t="e">
        <v>#N/A</v>
      </c>
      <c r="J30" s="60" t="e">
        <v>#N/A</v>
      </c>
      <c r="K30" s="60" t="e">
        <v>#N/A</v>
      </c>
      <c r="L30" s="60" t="e">
        <v>#N/A</v>
      </c>
      <c r="M30" s="60" t="e">
        <v>#N/A</v>
      </c>
      <c r="N30" s="60" t="e">
        <v>#N/A</v>
      </c>
      <c r="O30" s="60" t="e">
        <v>#N/A</v>
      </c>
      <c r="P30" s="60" t="e">
        <v>#N/A</v>
      </c>
      <c r="Q30" s="60" t="e">
        <v>#N/A</v>
      </c>
      <c r="R30" s="60" t="e">
        <v>#N/A</v>
      </c>
      <c r="S30" s="60" t="e">
        <v>#N/A</v>
      </c>
      <c r="T30" s="60" t="e">
        <v>#N/A</v>
      </c>
      <c r="U30" s="60" t="e">
        <v>#N/A</v>
      </c>
      <c r="V30" s="60" t="e">
        <v>#N/A</v>
      </c>
      <c r="W30" s="60" t="e">
        <v>#N/A</v>
      </c>
      <c r="X30" s="60" t="e">
        <v>#N/A</v>
      </c>
      <c r="Y30" s="60" t="e">
        <v>#N/A</v>
      </c>
      <c r="Z30" s="60" t="e">
        <v>#N/A</v>
      </c>
      <c r="AA30" s="60" t="e">
        <v>#N/A</v>
      </c>
      <c r="AB30" s="63" t="e">
        <v>#N/A</v>
      </c>
      <c r="AC30" s="63" t="e">
        <v>#N/A</v>
      </c>
      <c r="AD30" s="63" t="e">
        <v>#N/A</v>
      </c>
      <c r="AE30" s="63" t="e">
        <v>#N/A</v>
      </c>
      <c r="AF30" s="63" t="e">
        <v>#N/A</v>
      </c>
      <c r="AG30" s="63" t="e">
        <v>#N/A</v>
      </c>
      <c r="AH30" s="63" t="e">
        <v>#N/A</v>
      </c>
      <c r="AI30" s="63" t="e">
        <v>#N/A</v>
      </c>
      <c r="AJ30" s="63" t="e">
        <v>#N/A</v>
      </c>
      <c r="AK30" s="63" t="e">
        <v>#N/A</v>
      </c>
      <c r="AL30" s="63" t="e">
        <v>#N/A</v>
      </c>
      <c r="AM30" s="63" t="e">
        <v>#N/A</v>
      </c>
      <c r="AN30" s="63" t="e">
        <v>#N/A</v>
      </c>
    </row>
    <row r="31" spans="1:40" ht="14.5" customHeight="1" x14ac:dyDescent="0.2">
      <c r="A31" s="9" t="s">
        <v>30</v>
      </c>
      <c r="B31" s="9"/>
      <c r="D31" s="60" t="e">
        <v>#N/A</v>
      </c>
      <c r="E31" s="60" t="e">
        <v>#N/A</v>
      </c>
      <c r="F31" s="60" t="e">
        <v>#N/A</v>
      </c>
      <c r="G31" s="60" t="e">
        <v>#N/A</v>
      </c>
      <c r="H31" s="60" t="e">
        <v>#N/A</v>
      </c>
      <c r="I31" s="60" t="e">
        <v>#N/A</v>
      </c>
      <c r="J31" s="60" t="e">
        <v>#N/A</v>
      </c>
      <c r="K31" s="60" t="e">
        <v>#N/A</v>
      </c>
      <c r="L31" s="60" t="e">
        <v>#N/A</v>
      </c>
      <c r="M31" s="60" t="e">
        <v>#N/A</v>
      </c>
      <c r="N31" s="60" t="e">
        <v>#N/A</v>
      </c>
      <c r="O31" s="60" t="e">
        <v>#N/A</v>
      </c>
      <c r="P31" s="60" t="e">
        <v>#N/A</v>
      </c>
      <c r="Q31" s="60" t="e">
        <v>#N/A</v>
      </c>
      <c r="R31" s="60" t="e">
        <v>#N/A</v>
      </c>
      <c r="S31" s="60" t="e">
        <v>#N/A</v>
      </c>
      <c r="T31" s="60" t="e">
        <v>#N/A</v>
      </c>
      <c r="U31" s="60" t="e">
        <v>#N/A</v>
      </c>
      <c r="V31" s="60" t="e">
        <v>#N/A</v>
      </c>
      <c r="W31" s="60" t="e">
        <v>#N/A</v>
      </c>
      <c r="X31" s="60" t="e">
        <v>#N/A</v>
      </c>
      <c r="Y31" s="60" t="e">
        <v>#N/A</v>
      </c>
      <c r="Z31" s="60" t="e">
        <v>#N/A</v>
      </c>
      <c r="AA31" s="60" t="e">
        <v>#N/A</v>
      </c>
      <c r="AB31" s="60" t="e">
        <v>#N/A</v>
      </c>
      <c r="AC31" s="60" t="e">
        <v>#N/A</v>
      </c>
      <c r="AD31" s="60" t="e">
        <v>#N/A</v>
      </c>
      <c r="AE31" s="60" t="e">
        <v>#N/A</v>
      </c>
      <c r="AF31" s="60" t="e">
        <v>#N/A</v>
      </c>
      <c r="AG31" s="60" t="e">
        <v>#N/A</v>
      </c>
      <c r="AH31" s="60" t="e">
        <v>#N/A</v>
      </c>
      <c r="AI31" s="60" t="e">
        <v>#N/A</v>
      </c>
      <c r="AJ31" s="60" t="e">
        <v>#N/A</v>
      </c>
      <c r="AK31" s="60" t="e">
        <v>#N/A</v>
      </c>
      <c r="AL31" s="60" t="e">
        <v>#N/A</v>
      </c>
      <c r="AM31" s="60" t="e">
        <v>#N/A</v>
      </c>
      <c r="AN31" s="60" t="e">
        <v>#N/A</v>
      </c>
    </row>
  </sheetData>
  <mergeCells count="8">
    <mergeCell ref="A20:A24"/>
    <mergeCell ref="A25:A30"/>
    <mergeCell ref="A31:B31"/>
    <mergeCell ref="A1:B3"/>
    <mergeCell ref="C1:AN2"/>
    <mergeCell ref="A5:A9"/>
    <mergeCell ref="A10:A15"/>
    <mergeCell ref="A16:B16"/>
  </mergeCells>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1"/>
  <sheetViews>
    <sheetView topLeftCell="A13" workbookViewId="0">
      <selection activeCell="AK13" sqref="AK13"/>
    </sheetView>
  </sheetViews>
  <sheetFormatPr baseColWidth="10" defaultColWidth="8.83203125" defaultRowHeight="15" x14ac:dyDescent="0.2"/>
  <cols>
    <col min="1" max="1" width="23.1640625" customWidth="1"/>
    <col min="2" max="2" width="56" customWidth="1"/>
    <col min="3" max="1025" width="10.83203125" customWidth="1"/>
  </cols>
  <sheetData>
    <row r="1" spans="1:47" ht="14.5" customHeight="1" x14ac:dyDescent="0.2">
      <c r="A1" s="11" t="s">
        <v>178</v>
      </c>
      <c r="B1" s="11"/>
      <c r="C1" s="6" t="s">
        <v>55</v>
      </c>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7" ht="32.5" customHeight="1" x14ac:dyDescent="0.2">
      <c r="A2" s="11"/>
      <c r="B2" s="11"/>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1:47" ht="14.5" customHeight="1" x14ac:dyDescent="0.2">
      <c r="A3" s="11"/>
      <c r="B3" s="11"/>
      <c r="C3" s="14" t="s">
        <v>2</v>
      </c>
      <c r="D3" s="14">
        <v>1970</v>
      </c>
      <c r="E3" s="14">
        <f t="shared" ref="E3:AS3" si="0">D3+1</f>
        <v>1971</v>
      </c>
      <c r="F3" s="14">
        <f t="shared" si="0"/>
        <v>1972</v>
      </c>
      <c r="G3" s="14">
        <f t="shared" si="0"/>
        <v>1973</v>
      </c>
      <c r="H3" s="14">
        <f t="shared" si="0"/>
        <v>1974</v>
      </c>
      <c r="I3" s="14">
        <f t="shared" si="0"/>
        <v>1975</v>
      </c>
      <c r="J3" s="14">
        <f t="shared" si="0"/>
        <v>1976</v>
      </c>
      <c r="K3" s="14">
        <f t="shared" si="0"/>
        <v>1977</v>
      </c>
      <c r="L3" s="14">
        <f t="shared" si="0"/>
        <v>1978</v>
      </c>
      <c r="M3" s="14">
        <f t="shared" si="0"/>
        <v>1979</v>
      </c>
      <c r="N3" s="14">
        <f t="shared" si="0"/>
        <v>1980</v>
      </c>
      <c r="O3" s="14">
        <f t="shared" si="0"/>
        <v>1981</v>
      </c>
      <c r="P3" s="14">
        <f t="shared" si="0"/>
        <v>1982</v>
      </c>
      <c r="Q3" s="14">
        <f t="shared" si="0"/>
        <v>1983</v>
      </c>
      <c r="R3" s="14">
        <f t="shared" si="0"/>
        <v>1984</v>
      </c>
      <c r="S3" s="14">
        <f t="shared" si="0"/>
        <v>1985</v>
      </c>
      <c r="T3" s="14">
        <f t="shared" si="0"/>
        <v>1986</v>
      </c>
      <c r="U3" s="14">
        <f t="shared" si="0"/>
        <v>1987</v>
      </c>
      <c r="V3" s="14">
        <f t="shared" si="0"/>
        <v>1988</v>
      </c>
      <c r="W3" s="14">
        <f t="shared" si="0"/>
        <v>1989</v>
      </c>
      <c r="X3" s="14">
        <f t="shared" si="0"/>
        <v>1990</v>
      </c>
      <c r="Y3" s="14">
        <f t="shared" si="0"/>
        <v>1991</v>
      </c>
      <c r="Z3" s="14">
        <f t="shared" si="0"/>
        <v>1992</v>
      </c>
      <c r="AA3" s="14">
        <f t="shared" si="0"/>
        <v>1993</v>
      </c>
      <c r="AB3" s="14">
        <f t="shared" si="0"/>
        <v>1994</v>
      </c>
      <c r="AC3" s="14">
        <f t="shared" si="0"/>
        <v>1995</v>
      </c>
      <c r="AD3" s="14">
        <f t="shared" si="0"/>
        <v>1996</v>
      </c>
      <c r="AE3" s="14">
        <f t="shared" si="0"/>
        <v>1997</v>
      </c>
      <c r="AF3" s="14">
        <f t="shared" si="0"/>
        <v>1998</v>
      </c>
      <c r="AG3" s="14">
        <f t="shared" si="0"/>
        <v>1999</v>
      </c>
      <c r="AH3" s="14">
        <f t="shared" si="0"/>
        <v>2000</v>
      </c>
      <c r="AI3" s="14">
        <f t="shared" si="0"/>
        <v>2001</v>
      </c>
      <c r="AJ3" s="14">
        <f t="shared" si="0"/>
        <v>2002</v>
      </c>
      <c r="AK3" s="14">
        <f t="shared" si="0"/>
        <v>2003</v>
      </c>
      <c r="AL3" s="14">
        <f t="shared" si="0"/>
        <v>2004</v>
      </c>
      <c r="AM3" s="14">
        <f t="shared" si="0"/>
        <v>2005</v>
      </c>
      <c r="AN3" s="14">
        <f t="shared" si="0"/>
        <v>2006</v>
      </c>
      <c r="AO3" s="14">
        <f t="shared" si="0"/>
        <v>2007</v>
      </c>
      <c r="AP3" s="14">
        <f t="shared" si="0"/>
        <v>2008</v>
      </c>
      <c r="AQ3" s="14">
        <f t="shared" si="0"/>
        <v>2009</v>
      </c>
      <c r="AR3" s="14">
        <f t="shared" si="0"/>
        <v>2010</v>
      </c>
      <c r="AS3" s="14">
        <f t="shared" si="0"/>
        <v>2011</v>
      </c>
      <c r="AT3" s="14"/>
      <c r="AU3" s="14"/>
    </row>
    <row r="4" spans="1:47" ht="14.5" customHeight="1" x14ac:dyDescent="0.2">
      <c r="A4" s="14" t="s">
        <v>3</v>
      </c>
      <c r="B4" t="s">
        <v>174</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row>
    <row r="5" spans="1:47" ht="14.5" customHeight="1" x14ac:dyDescent="0.2">
      <c r="A5" s="10" t="s">
        <v>5</v>
      </c>
      <c r="B5" s="16" t="s">
        <v>51</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4">
        <f>'(3) In-Pat. (incl. Hosp) OECD '!AK5-'(4) In Pat. (No Hosp.) OECD'!AK5</f>
        <v>14.5</v>
      </c>
      <c r="AL5" s="64">
        <f>'(3) In-Pat. (incl. Hosp) OECD '!AL5-'(4) In Pat. (No Hosp.) OECD'!AL5</f>
        <v>17.600000000000009</v>
      </c>
      <c r="AM5" s="64">
        <f>'(3) In-Pat. (incl. Hosp) OECD '!AM5-'(4) In Pat. (No Hosp.) OECD'!AM5</f>
        <v>17.799999999999997</v>
      </c>
      <c r="AN5" s="64">
        <f>'(3) In-Pat. (incl. Hosp) OECD '!AN5-'(4) In Pat. (No Hosp.) OECD'!AN5</f>
        <v>16.399999999999991</v>
      </c>
      <c r="AO5" s="64">
        <f>'(3) In-Pat. (incl. Hosp) OECD '!AO5-'(4) In Pat. (No Hosp.) OECD'!AO5</f>
        <v>18.099999999999994</v>
      </c>
      <c r="AP5" s="64">
        <f>'(3) In-Pat. (incl. Hosp) OECD '!AP5-'(4) In Pat. (No Hosp.) OECD'!AP5</f>
        <v>20.899999999999991</v>
      </c>
      <c r="AQ5" s="64">
        <f>'(3) In-Pat. (incl. Hosp) OECD '!AQ5-'(4) In Pat. (No Hosp.) OECD'!AQ5</f>
        <v>22.799999999999997</v>
      </c>
      <c r="AR5" s="64">
        <f>'(3) In-Pat. (incl. Hosp) OECD '!AR5-'(4) In Pat. (No Hosp.) OECD'!AR5</f>
        <v>24.299999999999997</v>
      </c>
      <c r="AS5" s="64">
        <f>'(3) In-Pat. (incl. Hosp) OECD '!AS5-'(4) In Pat. (No Hosp.) OECD'!AS5</f>
        <v>23.5</v>
      </c>
    </row>
    <row r="6" spans="1:47" ht="14.5" customHeight="1" x14ac:dyDescent="0.2">
      <c r="A6" s="10"/>
      <c r="B6" s="16" t="s">
        <v>22</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4">
        <f>'(3) In-Pat. (incl. Hosp) OECD '!AK6-'(4) In Pat. (No Hosp.) OECD'!AK6</f>
        <v>1992.8999999999996</v>
      </c>
      <c r="AL6" s="64">
        <f>'(3) In-Pat. (incl. Hosp) OECD '!AL6-'(4) In Pat. (No Hosp.) OECD'!AL6</f>
        <v>2500.5</v>
      </c>
      <c r="AM6" s="64">
        <f>'(3) In-Pat. (incl. Hosp) OECD '!AM6-'(4) In Pat. (No Hosp.) OECD'!AM6</f>
        <v>2605</v>
      </c>
      <c r="AN6" s="64">
        <f>'(3) In-Pat. (incl. Hosp) OECD '!AN6-'(4) In Pat. (No Hosp.) OECD'!AN6</f>
        <v>2576.1000000000004</v>
      </c>
      <c r="AO6" s="64">
        <f>'(3) In-Pat. (incl. Hosp) OECD '!AO6-'(4) In Pat. (No Hosp.) OECD'!AO6</f>
        <v>2775.7000000000007</v>
      </c>
      <c r="AP6" s="64">
        <f>'(3) In-Pat. (incl. Hosp) OECD '!AP6-'(4) In Pat. (No Hosp.) OECD'!AP6</f>
        <v>3025.6000000000004</v>
      </c>
      <c r="AQ6" s="64">
        <f>'(3) In-Pat. (incl. Hosp) OECD '!AQ6-'(4) In Pat. (No Hosp.) OECD'!AQ6</f>
        <v>3246.2999999999993</v>
      </c>
      <c r="AR6" s="64">
        <f>'(3) In-Pat. (incl. Hosp) OECD '!AR6-'(4) In Pat. (No Hosp.) OECD'!AR6</f>
        <v>3630</v>
      </c>
      <c r="AS6" s="64">
        <f>'(3) In-Pat. (incl. Hosp) OECD '!AS6-'(4) In Pat. (No Hosp.) OECD'!AS6</f>
        <v>3798.3000000000011</v>
      </c>
    </row>
    <row r="7" spans="1:47" ht="14.5" customHeight="1" x14ac:dyDescent="0.2">
      <c r="A7" s="10"/>
      <c r="B7" s="16" t="s">
        <v>23</v>
      </c>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4">
        <f>'(3) In-Pat. (incl. Hosp) OECD '!AK7-'(4) In Pat. (No Hosp.) OECD'!AK7</f>
        <v>1.2</v>
      </c>
      <c r="AL7" s="64">
        <f>'(3) In-Pat. (incl. Hosp) OECD '!AL7-'(4) In Pat. (No Hosp.) OECD'!AL7</f>
        <v>1.5</v>
      </c>
      <c r="AM7" s="64">
        <f>'(3) In-Pat. (incl. Hosp) OECD '!AM7-'(4) In Pat. (No Hosp.) OECD'!AM7</f>
        <v>1.9</v>
      </c>
      <c r="AN7" s="64">
        <f>'(3) In-Pat. (incl. Hosp) OECD '!AN7-'(4) In Pat. (No Hosp.) OECD'!AN7</f>
        <v>2.1</v>
      </c>
      <c r="AO7" s="64">
        <f>'(3) In-Pat. (incl. Hosp) OECD '!AO7-'(4) In Pat. (No Hosp.) OECD'!AO7</f>
        <v>2</v>
      </c>
      <c r="AP7" s="64">
        <f>'(3) In-Pat. (incl. Hosp) OECD '!AP7-'(4) In Pat. (No Hosp.) OECD'!AP7</f>
        <v>2.1</v>
      </c>
      <c r="AQ7" s="64">
        <f>'(3) In-Pat. (incl. Hosp) OECD '!AQ7-'(4) In Pat. (No Hosp.) OECD'!AQ7</f>
        <v>2.2000000000000002</v>
      </c>
      <c r="AR7" s="64">
        <f>'(3) In-Pat. (incl. Hosp) OECD '!AR7-'(4) In Pat. (No Hosp.) OECD'!AR7</f>
        <v>2.4</v>
      </c>
      <c r="AS7" s="64">
        <f>'(3) In-Pat. (incl. Hosp) OECD '!AS7-'(4) In Pat. (No Hosp.) OECD'!AS7</f>
        <v>2.6</v>
      </c>
    </row>
    <row r="8" spans="1:47" ht="14.5" customHeight="1" x14ac:dyDescent="0.2">
      <c r="A8" s="10"/>
      <c r="B8" s="16" t="s">
        <v>24</v>
      </c>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4">
        <f>'(3) In-Pat. (incl. Hosp) OECD '!AK8-'(4) In Pat. (No Hosp.) OECD'!AK8</f>
        <v>17</v>
      </c>
      <c r="AL8" s="64">
        <f>'(3) In-Pat. (incl. Hosp) OECD '!AL8-'(4) In Pat. (No Hosp.) OECD'!AL8</f>
        <v>21.5</v>
      </c>
      <c r="AM8" s="64">
        <f>'(3) In-Pat. (incl. Hosp) OECD '!AM8-'(4) In Pat. (No Hosp.) OECD'!AM8</f>
        <v>23.4</v>
      </c>
      <c r="AN8" s="64">
        <f>'(3) In-Pat. (incl. Hosp) OECD '!AN8-'(4) In Pat. (No Hosp.) OECD'!AN8</f>
        <v>25.200000000000003</v>
      </c>
      <c r="AO8" s="64">
        <f>'(3) In-Pat. (incl. Hosp) OECD '!AO8-'(4) In Pat. (No Hosp.) OECD'!AO8</f>
        <v>25.6</v>
      </c>
      <c r="AP8" s="64">
        <f>'(3) In-Pat. (incl. Hosp) OECD '!AP8-'(4) In Pat. (No Hosp.) OECD'!AP8</f>
        <v>25.9</v>
      </c>
      <c r="AQ8" s="64">
        <f>'(3) In-Pat. (incl. Hosp) OECD '!AQ8-'(4) In Pat. (No Hosp.) OECD'!AQ8</f>
        <v>25.700000000000003</v>
      </c>
      <c r="AR8" s="64">
        <f>'(3) In-Pat. (incl. Hosp) OECD '!AR8-'(4) In Pat. (No Hosp.) OECD'!AR8</f>
        <v>26.9</v>
      </c>
      <c r="AS8" s="64">
        <f>'(3) In-Pat. (incl. Hosp) OECD '!AS8-'(4) In Pat. (No Hosp.) OECD'!AS8</f>
        <v>27.9</v>
      </c>
    </row>
    <row r="9" spans="1:47" ht="14.5" customHeight="1" x14ac:dyDescent="0.2">
      <c r="A9" s="10"/>
      <c r="B9" s="16" t="s">
        <v>25</v>
      </c>
      <c r="D9" s="61">
        <f>'(3) In-Pat. (incl. Hosp) OECD '!D9-'(4) In Pat. (No Hosp.) OECD'!D9</f>
        <v>0</v>
      </c>
      <c r="E9" s="61">
        <f>'(3) In-Pat. (incl. Hosp) OECD '!E9-'(4) In Pat. (No Hosp.) OECD'!E9</f>
        <v>0</v>
      </c>
      <c r="F9" s="61">
        <f>'(3) In-Pat. (incl. Hosp) OECD '!F9-'(4) In Pat. (No Hosp.) OECD'!F9</f>
        <v>0</v>
      </c>
      <c r="G9" s="61">
        <f>'(3) In-Pat. (incl. Hosp) OECD '!G9-'(4) In Pat. (No Hosp.) OECD'!G9</f>
        <v>0</v>
      </c>
      <c r="H9" s="61">
        <f>'(3) In-Pat. (incl. Hosp) OECD '!H9-'(4) In Pat. (No Hosp.) OECD'!H9</f>
        <v>0</v>
      </c>
      <c r="I9" s="61">
        <f>'(3) In-Pat. (incl. Hosp) OECD '!I9-'(4) In Pat. (No Hosp.) OECD'!I9</f>
        <v>0</v>
      </c>
      <c r="J9" s="61">
        <f>'(3) In-Pat. (incl. Hosp) OECD '!J9-'(4) In Pat. (No Hosp.) OECD'!J9</f>
        <v>0</v>
      </c>
      <c r="K9" s="61">
        <f>'(3) In-Pat. (incl. Hosp) OECD '!K9-'(4) In Pat. (No Hosp.) OECD'!K9</f>
        <v>0</v>
      </c>
      <c r="L9" s="61">
        <f>'(3) In-Pat. (incl. Hosp) OECD '!L9-'(4) In Pat. (No Hosp.) OECD'!L9</f>
        <v>0</v>
      </c>
      <c r="M9" s="61">
        <f>'(3) In-Pat. (incl. Hosp) OECD '!M9-'(4) In Pat. (No Hosp.) OECD'!M9</f>
        <v>0</v>
      </c>
      <c r="N9" s="61">
        <f>'(3) In-Pat. (incl. Hosp) OECD '!N9-'(4) In Pat. (No Hosp.) OECD'!N9</f>
        <v>0</v>
      </c>
      <c r="O9" s="61">
        <f>'(3) In-Pat. (incl. Hosp) OECD '!O9-'(4) In Pat. (No Hosp.) OECD'!O9</f>
        <v>0</v>
      </c>
      <c r="P9" s="61">
        <f>'(3) In-Pat. (incl. Hosp) OECD '!P9-'(4) In Pat. (No Hosp.) OECD'!P9</f>
        <v>0</v>
      </c>
      <c r="Q9" s="61">
        <f>'(3) In-Pat. (incl. Hosp) OECD '!Q9-'(4) In Pat. (No Hosp.) OECD'!Q9</f>
        <v>0</v>
      </c>
      <c r="R9" s="61">
        <f>'(3) In-Pat. (incl. Hosp) OECD '!R9-'(4) In Pat. (No Hosp.) OECD'!R9</f>
        <v>0</v>
      </c>
      <c r="S9" s="61">
        <f>'(3) In-Pat. (incl. Hosp) OECD '!S9-'(4) In Pat. (No Hosp.) OECD'!S9</f>
        <v>0</v>
      </c>
      <c r="T9" s="61">
        <f>'(3) In-Pat. (incl. Hosp) OECD '!T9-'(4) In Pat. (No Hosp.) OECD'!T9</f>
        <v>0</v>
      </c>
      <c r="U9" s="61">
        <f>'(3) In-Pat. (incl. Hosp) OECD '!U9-'(4) In Pat. (No Hosp.) OECD'!U9</f>
        <v>0</v>
      </c>
      <c r="V9" s="61">
        <f>'(3) In-Pat. (incl. Hosp) OECD '!V9-'(4) In Pat. (No Hosp.) OECD'!V9</f>
        <v>0</v>
      </c>
      <c r="W9" s="61">
        <f>'(3) In-Pat. (incl. Hosp) OECD '!W9-'(4) In Pat. (No Hosp.) OECD'!W9</f>
        <v>0</v>
      </c>
      <c r="X9" s="61">
        <f>'(3) In-Pat. (incl. Hosp) OECD '!X9-'(4) In Pat. (No Hosp.) OECD'!X9</f>
        <v>0</v>
      </c>
      <c r="Y9" s="61">
        <f>'(3) In-Pat. (incl. Hosp) OECD '!Y9-'(4) In Pat. (No Hosp.) OECD'!Y9</f>
        <v>0</v>
      </c>
      <c r="Z9" s="61">
        <f>'(3) In-Pat. (incl. Hosp) OECD '!Z9-'(4) In Pat. (No Hosp.) OECD'!Z9</f>
        <v>0</v>
      </c>
      <c r="AA9" s="61">
        <f>'(3) In-Pat. (incl. Hosp) OECD '!AA9-'(4) In Pat. (No Hosp.) OECD'!AA9</f>
        <v>0</v>
      </c>
      <c r="AB9" s="61">
        <f>'(3) In-Pat. (incl. Hosp) OECD '!AB9-'(4) In Pat. (No Hosp.) OECD'!AB9</f>
        <v>0</v>
      </c>
      <c r="AC9" s="61">
        <f>'(3) In-Pat. (incl. Hosp) OECD '!AC9-'(4) In Pat. (No Hosp.) OECD'!AC9</f>
        <v>0</v>
      </c>
      <c r="AD9" s="61">
        <f>'(3) In-Pat. (incl. Hosp) OECD '!AD9-'(4) In Pat. (No Hosp.) OECD'!AD9</f>
        <v>0</v>
      </c>
      <c r="AE9" s="61">
        <f>'(3) In-Pat. (incl. Hosp) OECD '!AE9-'(4) In Pat. (No Hosp.) OECD'!AE9</f>
        <v>0</v>
      </c>
      <c r="AF9" s="61">
        <f>'(3) In-Pat. (incl. Hosp) OECD '!AF9-'(4) In Pat. (No Hosp.) OECD'!AF9</f>
        <v>0</v>
      </c>
      <c r="AG9" s="61">
        <f>'(3) In-Pat. (incl. Hosp) OECD '!AG9-'(4) In Pat. (No Hosp.) OECD'!AG9</f>
        <v>1860.3999999999996</v>
      </c>
      <c r="AH9" s="61">
        <f>'(3) In-Pat. (incl. Hosp) OECD '!AH9-'(4) In Pat. (No Hosp.) OECD'!AH9</f>
        <v>1867.7999999999993</v>
      </c>
      <c r="AI9" s="61">
        <f>'(3) In-Pat. (incl. Hosp) OECD '!AI9-'(4) In Pat. (No Hosp.) OECD'!AI9</f>
        <v>1906.6000000000004</v>
      </c>
      <c r="AJ9" s="61">
        <f>'(3) In-Pat. (incl. Hosp) OECD '!AJ9-'(4) In Pat. (No Hosp.) OECD'!AJ9</f>
        <v>1979.1000000000004</v>
      </c>
      <c r="AK9" s="64">
        <f>'(3) In-Pat. (incl. Hosp) OECD '!AK9-'(4) In Pat. (No Hosp.) OECD'!AK9</f>
        <v>2025.5</v>
      </c>
      <c r="AL9" s="64">
        <f>'(3) In-Pat. (incl. Hosp) OECD '!AL9-'(4) In Pat. (No Hosp.) OECD'!AL9</f>
        <v>2541</v>
      </c>
      <c r="AM9" s="64">
        <f>'(3) In-Pat. (incl. Hosp) OECD '!AM9-'(4) In Pat. (No Hosp.) OECD'!AM9</f>
        <v>2648.2999999999993</v>
      </c>
      <c r="AN9" s="64">
        <f>'(3) In-Pat. (incl. Hosp) OECD '!AN9-'(4) In Pat. (No Hosp.) OECD'!AN9</f>
        <v>2619.8999999999996</v>
      </c>
      <c r="AO9" s="64">
        <f>'(3) In-Pat. (incl. Hosp) OECD '!AO9-'(4) In Pat. (No Hosp.) OECD'!AO9</f>
        <v>2821.6000000000004</v>
      </c>
      <c r="AP9" s="64">
        <f>'(3) In-Pat. (incl. Hosp) OECD '!AP9-'(4) In Pat. (No Hosp.) OECD'!AP9</f>
        <v>3074.5</v>
      </c>
      <c r="AQ9" s="64">
        <f>'(3) In-Pat. (incl. Hosp) OECD '!AQ9-'(4) In Pat. (No Hosp.) OECD'!AQ9</f>
        <v>3297.1999999999989</v>
      </c>
      <c r="AR9" s="64">
        <f>'(3) In-Pat. (incl. Hosp) OECD '!AR9-'(4) In Pat. (No Hosp.) OECD'!AR9</f>
        <v>3683.5999999999985</v>
      </c>
      <c r="AS9" s="64">
        <f>'(3) In-Pat. (incl. Hosp) OECD '!AS9-'(4) In Pat. (No Hosp.) OECD'!AS9</f>
        <v>3852.2999999999993</v>
      </c>
      <c r="AT9" s="61"/>
      <c r="AU9" s="61"/>
    </row>
    <row r="10" spans="1:47" ht="14.5" customHeight="1" x14ac:dyDescent="0.2">
      <c r="A10" s="10" t="s">
        <v>11</v>
      </c>
      <c r="B10" s="16" t="s">
        <v>26</v>
      </c>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4"/>
      <c r="AL10" s="64"/>
      <c r="AM10" s="64"/>
      <c r="AN10" s="64"/>
      <c r="AO10" s="64"/>
      <c r="AP10" s="64"/>
      <c r="AQ10" s="64"/>
      <c r="AR10" s="64"/>
      <c r="AS10" s="64"/>
    </row>
    <row r="11" spans="1:47" ht="14.5" customHeight="1" x14ac:dyDescent="0.2">
      <c r="A11" s="10"/>
      <c r="B11" s="16" t="s">
        <v>27</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4">
        <f>'(3) In-Pat. (incl. Hosp) OECD '!AK11-'(4) In Pat. (No Hosp.) OECD'!AK11</f>
        <v>60.7</v>
      </c>
      <c r="AL11" s="64">
        <f>'(3) In-Pat. (incl. Hosp) OECD '!AL11-'(4) In Pat. (No Hosp.) OECD'!AL11</f>
        <v>73.599999999999994</v>
      </c>
      <c r="AM11" s="64">
        <f>'(3) In-Pat. (incl. Hosp) OECD '!AM11-'(4) In Pat. (No Hosp.) OECD'!AM11</f>
        <v>80.599999999999994</v>
      </c>
      <c r="AN11" s="64">
        <f>'(3) In-Pat. (incl. Hosp) OECD '!AN11-'(4) In Pat. (No Hosp.) OECD'!AN11</f>
        <v>79.150000000000006</v>
      </c>
      <c r="AO11" s="64">
        <f>'(3) In-Pat. (incl. Hosp) OECD '!AO11-'(4) In Pat. (No Hosp.) OECD'!AO11</f>
        <v>83.899999999999991</v>
      </c>
      <c r="AP11" s="64">
        <f>'(3) In-Pat. (incl. Hosp) OECD '!AP11-'(4) In Pat. (No Hosp.) OECD'!AP11</f>
        <v>86.199999999999989</v>
      </c>
      <c r="AQ11" s="64">
        <f>'(3) In-Pat. (incl. Hosp) OECD '!AQ11-'(4) In Pat. (No Hosp.) OECD'!AQ11</f>
        <v>88.95</v>
      </c>
      <c r="AR11" s="64">
        <f>'(3) In-Pat. (incl. Hosp) OECD '!AR11-'(4) In Pat. (No Hosp.) OECD'!AR11</f>
        <v>91.75</v>
      </c>
      <c r="AS11" s="64">
        <f>'(3) In-Pat. (incl. Hosp) OECD '!AS11-'(4) In Pat. (No Hosp.) OECD'!AS11</f>
        <v>98.100000000000009</v>
      </c>
    </row>
    <row r="12" spans="1:47" ht="14.5" customHeight="1" x14ac:dyDescent="0.2">
      <c r="A12" s="10"/>
      <c r="B12" s="16" t="s">
        <v>28</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4"/>
      <c r="AL12" s="64"/>
      <c r="AM12" s="64"/>
      <c r="AN12" s="64"/>
      <c r="AO12" s="64"/>
      <c r="AP12" s="64"/>
      <c r="AQ12" s="64"/>
      <c r="AR12" s="64"/>
      <c r="AS12" s="64"/>
    </row>
    <row r="13" spans="1:47" ht="14.5" customHeight="1" x14ac:dyDescent="0.2">
      <c r="A13" s="10"/>
      <c r="B13" t="s">
        <v>52</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4">
        <f>'(3) In-Pat. (incl. Hosp) OECD '!AK13-'(4) In Pat. (No Hosp.) OECD'!AK13</f>
        <v>120.6</v>
      </c>
      <c r="AL13" s="64">
        <f>'(3) In-Pat. (incl. Hosp) OECD '!AL13-'(4) In Pat. (No Hosp.) OECD'!AL13</f>
        <v>160.9</v>
      </c>
      <c r="AM13" s="64">
        <f>'(3) In-Pat. (incl. Hosp) OECD '!AM13-'(4) In Pat. (No Hosp.) OECD'!AM13</f>
        <v>171.6</v>
      </c>
      <c r="AN13" s="64">
        <f>'(3) In-Pat. (incl. Hosp) OECD '!AN13-'(4) In Pat. (No Hosp.) OECD'!AN13</f>
        <v>172</v>
      </c>
      <c r="AO13" s="64">
        <f>'(3) In-Pat. (incl. Hosp) OECD '!AO13-'(4) In Pat. (No Hosp.) OECD'!AO13</f>
        <v>178.2</v>
      </c>
      <c r="AP13" s="64">
        <f>'(3) In-Pat. (incl. Hosp) OECD '!AP13-'(4) In Pat. (No Hosp.) OECD'!AP13</f>
        <v>187.5</v>
      </c>
      <c r="AQ13" s="64">
        <f>'(3) In-Pat. (incl. Hosp) OECD '!AQ13-'(4) In Pat. (No Hosp.) OECD'!AQ13</f>
        <v>204.1</v>
      </c>
      <c r="AR13" s="64">
        <f>'(3) In-Pat. (incl. Hosp) OECD '!AR13-'(4) In Pat. (No Hosp.) OECD'!AR13</f>
        <v>226</v>
      </c>
      <c r="AS13" s="64">
        <f>'(3) In-Pat. (incl. Hosp) OECD '!AS13-'(4) In Pat. (No Hosp.) OECD'!AS13</f>
        <v>242.8</v>
      </c>
    </row>
    <row r="14" spans="1:47" ht="14.5" customHeight="1" x14ac:dyDescent="0.2">
      <c r="A14" s="10"/>
      <c r="B14" s="16" t="s">
        <v>29</v>
      </c>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4">
        <f>'(3) In-Pat. (incl. Hosp) OECD '!AK14-'(4) In Pat. (No Hosp.) OECD'!AK14</f>
        <v>-44.400000000000091</v>
      </c>
      <c r="AL14" s="64">
        <f>'(3) In-Pat. (incl. Hosp) OECD '!AL14-'(4) In Pat. (No Hosp.) OECD'!AL14</f>
        <v>-78.5</v>
      </c>
      <c r="AM14" s="64">
        <f>'(3) In-Pat. (incl. Hosp) OECD '!AM14-'(4) In Pat. (No Hosp.) OECD'!AM14</f>
        <v>-60.5</v>
      </c>
      <c r="AN14" s="64">
        <f>'(3) In-Pat. (incl. Hosp) OECD '!AN14-'(4) In Pat. (No Hosp.) OECD'!AN14</f>
        <v>-47.099999999999909</v>
      </c>
      <c r="AO14" s="64">
        <f>'(3) In-Pat. (incl. Hosp) OECD '!AO14-'(4) In Pat. (No Hosp.) OECD'!AO14</f>
        <v>-33.300000000000182</v>
      </c>
      <c r="AP14" s="64">
        <f>'(3) In-Pat. (incl. Hosp) OECD '!AP14-'(4) In Pat. (No Hosp.) OECD'!AP14</f>
        <v>-12.900000000000091</v>
      </c>
      <c r="AQ14" s="64">
        <f>'(3) In-Pat. (incl. Hosp) OECD '!AQ14-'(4) In Pat. (No Hosp.) OECD'!AQ14</f>
        <v>-11.600000000000364</v>
      </c>
      <c r="AR14" s="64">
        <f>'(3) In-Pat. (incl. Hosp) OECD '!AR14-'(4) In Pat. (No Hosp.) OECD'!AR14</f>
        <v>-95.699999999999818</v>
      </c>
      <c r="AS14" s="64">
        <f>'(3) In-Pat. (incl. Hosp) OECD '!AS14-'(4) In Pat. (No Hosp.) OECD'!AS14</f>
        <v>-101.19999999999982</v>
      </c>
    </row>
    <row r="15" spans="1:47" ht="14.5" customHeight="1" x14ac:dyDescent="0.2">
      <c r="A15" s="10"/>
      <c r="B15" s="16" t="s">
        <v>25</v>
      </c>
      <c r="D15" s="61"/>
      <c r="E15" s="61"/>
      <c r="F15" s="61"/>
      <c r="G15" s="61"/>
      <c r="H15" s="61"/>
      <c r="I15" s="61">
        <f>'(3) In-Pat. (incl. Hosp) OECD '!I15-'(4) In Pat. (No Hosp.) OECD'!I15</f>
        <v>0</v>
      </c>
      <c r="J15" s="61">
        <f>'(3) In-Pat. (incl. Hosp) OECD '!J15-'(4) In Pat. (No Hosp.) OECD'!J15</f>
        <v>0</v>
      </c>
      <c r="K15" s="61">
        <f>'(3) In-Pat. (incl. Hosp) OECD '!K15-'(4) In Pat. (No Hosp.) OECD'!K15</f>
        <v>0</v>
      </c>
      <c r="L15" s="61">
        <f>'(3) In-Pat. (incl. Hosp) OECD '!L15-'(4) In Pat. (No Hosp.) OECD'!L15</f>
        <v>0</v>
      </c>
      <c r="M15" s="61">
        <f>'(3) In-Pat. (incl. Hosp) OECD '!M15-'(4) In Pat. (No Hosp.) OECD'!M15</f>
        <v>0</v>
      </c>
      <c r="N15" s="61">
        <f>'(3) In-Pat. (incl. Hosp) OECD '!N15-'(4) In Pat. (No Hosp.) OECD'!N15</f>
        <v>0</v>
      </c>
      <c r="O15" s="61">
        <f>'(3) In-Pat. (incl. Hosp) OECD '!O15-'(4) In Pat. (No Hosp.) OECD'!O15</f>
        <v>0</v>
      </c>
      <c r="P15" s="61">
        <f>'(3) In-Pat. (incl. Hosp) OECD '!P15-'(4) In Pat. (No Hosp.) OECD'!P15</f>
        <v>0</v>
      </c>
      <c r="Q15" s="61">
        <f>'(3) In-Pat. (incl. Hosp) OECD '!Q15-'(4) In Pat. (No Hosp.) OECD'!Q15</f>
        <v>0</v>
      </c>
      <c r="R15" s="61">
        <f>'(3) In-Pat. (incl. Hosp) OECD '!R15-'(4) In Pat. (No Hosp.) OECD'!R15</f>
        <v>0</v>
      </c>
      <c r="S15" s="61">
        <f>'(3) In-Pat. (incl. Hosp) OECD '!S15-'(4) In Pat. (No Hosp.) OECD'!S15</f>
        <v>0</v>
      </c>
      <c r="T15" s="61">
        <f>'(3) In-Pat. (incl. Hosp) OECD '!T15-'(4) In Pat. (No Hosp.) OECD'!T15</f>
        <v>0</v>
      </c>
      <c r="U15" s="61">
        <f>'(3) In-Pat. (incl. Hosp) OECD '!U15-'(4) In Pat. (No Hosp.) OECD'!U15</f>
        <v>0</v>
      </c>
      <c r="V15" s="61">
        <f>'(3) In-Pat. (incl. Hosp) OECD '!V15-'(4) In Pat. (No Hosp.) OECD'!V15</f>
        <v>0</v>
      </c>
      <c r="W15" s="61">
        <f>'(3) In-Pat. (incl. Hosp) OECD '!W15-'(4) In Pat. (No Hosp.) OECD'!W15</f>
        <v>0</v>
      </c>
      <c r="X15" s="61">
        <f>'(3) In-Pat. (incl. Hosp) OECD '!X15-'(4) In Pat. (No Hosp.) OECD'!X15</f>
        <v>0</v>
      </c>
      <c r="Y15" s="61">
        <f>'(3) In-Pat. (incl. Hosp) OECD '!Y15-'(4) In Pat. (No Hosp.) OECD'!Y15</f>
        <v>0</v>
      </c>
      <c r="Z15" s="61">
        <f>'(3) In-Pat. (incl. Hosp) OECD '!Z15-'(4) In Pat. (No Hosp.) OECD'!Z15</f>
        <v>0</v>
      </c>
      <c r="AA15" s="61">
        <f>'(3) In-Pat. (incl. Hosp) OECD '!AA15-'(4) In Pat. (No Hosp.) OECD'!AA15</f>
        <v>0</v>
      </c>
      <c r="AB15" s="61">
        <f>'(3) In-Pat. (incl. Hosp) OECD '!AB15-'(4) In Pat. (No Hosp.) OECD'!AB15</f>
        <v>0</v>
      </c>
      <c r="AC15" s="61">
        <f>'(3) In-Pat. (incl. Hosp) OECD '!AC15-'(4) In Pat. (No Hosp.) OECD'!AC15</f>
        <v>0</v>
      </c>
      <c r="AD15" s="61">
        <f>'(3) In-Pat. (incl. Hosp) OECD '!AD15-'(4) In Pat. (No Hosp.) OECD'!AD15</f>
        <v>0</v>
      </c>
      <c r="AE15" s="61">
        <f>'(3) In-Pat. (incl. Hosp) OECD '!AE15-'(4) In Pat. (No Hosp.) OECD'!AE15</f>
        <v>0</v>
      </c>
      <c r="AF15" s="61">
        <f>'(3) In-Pat. (incl. Hosp) OECD '!AF15-'(4) In Pat. (No Hosp.) OECD'!AF15</f>
        <v>0</v>
      </c>
      <c r="AG15" s="61">
        <f>'(3) In-Pat. (incl. Hosp) OECD '!AG15-'(4) In Pat. (No Hosp.) OECD'!AG15</f>
        <v>168.80000000000018</v>
      </c>
      <c r="AH15" s="61">
        <f>'(3) In-Pat. (incl. Hosp) OECD '!AH15-'(4) In Pat. (No Hosp.) OECD'!AH15</f>
        <v>183.19999999999982</v>
      </c>
      <c r="AI15" s="61">
        <f>'(3) In-Pat. (incl. Hosp) OECD '!AI15-'(4) In Pat. (No Hosp.) OECD'!AI15</f>
        <v>168.79999999999973</v>
      </c>
      <c r="AJ15" s="61">
        <f>'(3) In-Pat. (incl. Hosp) OECD '!AJ15-'(4) In Pat. (No Hosp.) OECD'!AJ15</f>
        <v>162.80000000000018</v>
      </c>
      <c r="AK15" s="61">
        <f>'(3) In-Pat. (incl. Hosp) OECD '!AK15-'(4) In Pat. (No Hosp.) OECD'!AK15</f>
        <v>136.90000000000009</v>
      </c>
      <c r="AL15" s="61">
        <f>'(3) In-Pat. (incl. Hosp) OECD '!AL15-'(4) In Pat. (No Hosp.) OECD'!AL15</f>
        <v>156</v>
      </c>
      <c r="AM15" s="61">
        <f>'(3) In-Pat. (incl. Hosp) OECD '!AM15-'(4) In Pat. (No Hosp.) OECD'!AM15</f>
        <v>191.69999999999982</v>
      </c>
      <c r="AN15" s="61">
        <f>'(3) In-Pat. (incl. Hosp) OECD '!AN15-'(4) In Pat. (No Hosp.) OECD'!AN15</f>
        <v>209.30000000000018</v>
      </c>
      <c r="AO15" s="61">
        <f>'(3) In-Pat. (incl. Hosp) OECD '!AO15-'(4) In Pat. (No Hosp.) OECD'!AO15</f>
        <v>233.69999999999982</v>
      </c>
      <c r="AP15" s="61">
        <f>'(3) In-Pat. (incl. Hosp) OECD '!AP15-'(4) In Pat. (No Hosp.) OECD'!AP15</f>
        <v>267.20000000000027</v>
      </c>
      <c r="AQ15" s="61">
        <f>'(3) In-Pat. (incl. Hosp) OECD '!AQ15-'(4) In Pat. (No Hosp.) OECD'!AQ15</f>
        <v>287.89999999999964</v>
      </c>
      <c r="AR15" s="61">
        <f>'(3) In-Pat. (incl. Hosp) OECD '!AR15-'(4) In Pat. (No Hosp.) OECD'!AR15</f>
        <v>228</v>
      </c>
      <c r="AS15" s="61">
        <f>'(3) In-Pat. (incl. Hosp) OECD '!AS15-'(4) In Pat. (No Hosp.) OECD'!AS15</f>
        <v>246.5</v>
      </c>
    </row>
    <row r="16" spans="1:47" ht="14.5" customHeight="1" x14ac:dyDescent="0.2">
      <c r="A16" s="9" t="s">
        <v>30</v>
      </c>
      <c r="B16" s="9"/>
      <c r="D16" s="61">
        <f>'(3) In-Pat. (incl. Hosp) OECD '!D16-'(4) In Pat. (No Hosp.) OECD'!D16</f>
        <v>0</v>
      </c>
      <c r="E16" s="61">
        <f>'(3) In-Pat. (incl. Hosp) OECD '!E16-'(4) In Pat. (No Hosp.) OECD'!E16</f>
        <v>0</v>
      </c>
      <c r="F16" s="61">
        <f>'(3) In-Pat. (incl. Hosp) OECD '!F16-'(4) In Pat. (No Hosp.) OECD'!F16</f>
        <v>0</v>
      </c>
      <c r="G16" s="61">
        <f>'(3) In-Pat. (incl. Hosp) OECD '!G16-'(4) In Pat. (No Hosp.) OECD'!G16</f>
        <v>0</v>
      </c>
      <c r="H16" s="61">
        <f>'(3) In-Pat. (incl. Hosp) OECD '!H16-'(4) In Pat. (No Hosp.) OECD'!H16</f>
        <v>0</v>
      </c>
      <c r="I16" s="61">
        <f>'(3) In-Pat. (incl. Hosp) OECD '!I16-'(4) In Pat. (No Hosp.) OECD'!I16</f>
        <v>0</v>
      </c>
      <c r="J16" s="61">
        <f>'(3) In-Pat. (incl. Hosp) OECD '!J16-'(4) In Pat. (No Hosp.) OECD'!J16</f>
        <v>0</v>
      </c>
      <c r="K16" s="61">
        <f>'(3) In-Pat. (incl. Hosp) OECD '!K16-'(4) In Pat. (No Hosp.) OECD'!K16</f>
        <v>0</v>
      </c>
      <c r="L16" s="61">
        <f>'(3) In-Pat. (incl. Hosp) OECD '!L16-'(4) In Pat. (No Hosp.) OECD'!L16</f>
        <v>0</v>
      </c>
      <c r="M16" s="61">
        <f>'(3) In-Pat. (incl. Hosp) OECD '!M16-'(4) In Pat. (No Hosp.) OECD'!M16</f>
        <v>0</v>
      </c>
      <c r="N16" s="61">
        <f>'(3) In-Pat. (incl. Hosp) OECD '!N16-'(4) In Pat. (No Hosp.) OECD'!N16</f>
        <v>0</v>
      </c>
      <c r="O16" s="61">
        <f>'(3) In-Pat. (incl. Hosp) OECD '!O16-'(4) In Pat. (No Hosp.) OECD'!O16</f>
        <v>0</v>
      </c>
      <c r="P16" s="61">
        <f>'(3) In-Pat. (incl. Hosp) OECD '!P16-'(4) In Pat. (No Hosp.) OECD'!P16</f>
        <v>0</v>
      </c>
      <c r="Q16" s="61">
        <f>'(3) In-Pat. (incl. Hosp) OECD '!Q16-'(4) In Pat. (No Hosp.) OECD'!Q16</f>
        <v>0</v>
      </c>
      <c r="R16" s="61">
        <f>'(3) In-Pat. (incl. Hosp) OECD '!R16-'(4) In Pat. (No Hosp.) OECD'!R16</f>
        <v>0</v>
      </c>
      <c r="S16" s="61">
        <f>'(3) In-Pat. (incl. Hosp) OECD '!S16-'(4) In Pat. (No Hosp.) OECD'!S16</f>
        <v>0</v>
      </c>
      <c r="T16" s="61">
        <f>'(3) In-Pat. (incl. Hosp) OECD '!T16-'(4) In Pat. (No Hosp.) OECD'!T16</f>
        <v>0</v>
      </c>
      <c r="U16" s="61">
        <f>'(3) In-Pat. (incl. Hosp) OECD '!U16-'(4) In Pat. (No Hosp.) OECD'!U16</f>
        <v>0</v>
      </c>
      <c r="V16" s="61">
        <f>'(3) In-Pat. (incl. Hosp) OECD '!V16-'(4) In Pat. (No Hosp.) OECD'!V16</f>
        <v>0</v>
      </c>
      <c r="W16" s="61">
        <f>'(3) In-Pat. (incl. Hosp) OECD '!W16-'(4) In Pat. (No Hosp.) OECD'!W16</f>
        <v>0</v>
      </c>
      <c r="X16" s="61">
        <f>'(3) In-Pat. (incl. Hosp) OECD '!X16-'(4) In Pat. (No Hosp.) OECD'!X16</f>
        <v>0</v>
      </c>
      <c r="Y16" s="61">
        <f>'(3) In-Pat. (incl. Hosp) OECD '!Y16-'(4) In Pat. (No Hosp.) OECD'!Y16</f>
        <v>0</v>
      </c>
      <c r="Z16" s="61">
        <f>'(3) In-Pat. (incl. Hosp) OECD '!Z16-'(4) In Pat. (No Hosp.) OECD'!Z16</f>
        <v>0</v>
      </c>
      <c r="AA16" s="61">
        <f>'(3) In-Pat. (incl. Hosp) OECD '!AA16-'(4) In Pat. (No Hosp.) OECD'!AA16</f>
        <v>0</v>
      </c>
      <c r="AB16" s="61">
        <f>'(3) In-Pat. (incl. Hosp) OECD '!AB16-'(4) In Pat. (No Hosp.) OECD'!AB16</f>
        <v>0</v>
      </c>
      <c r="AC16" s="61">
        <f>'(3) In-Pat. (incl. Hosp) OECD '!AC16-'(4) In Pat. (No Hosp.) OECD'!AC16</f>
        <v>0</v>
      </c>
      <c r="AD16" s="61">
        <f>'(3) In-Pat. (incl. Hosp) OECD '!AD16-'(4) In Pat. (No Hosp.) OECD'!AD16</f>
        <v>0</v>
      </c>
      <c r="AE16" s="61">
        <f>'(3) In-Pat. (incl. Hosp) OECD '!AE16-'(4) In Pat. (No Hosp.) OECD'!AE16</f>
        <v>0</v>
      </c>
      <c r="AF16" s="61">
        <f>'(3) In-Pat. (incl. Hosp) OECD '!AF16-'(4) In Pat. (No Hosp.) OECD'!AF16</f>
        <v>0</v>
      </c>
      <c r="AG16" s="61">
        <f>'(3) In-Pat. (incl. Hosp) OECD '!AG16-'(4) In Pat. (No Hosp.) OECD'!AG16</f>
        <v>2029.2000000000007</v>
      </c>
      <c r="AH16" s="61">
        <f>'(3) In-Pat. (incl. Hosp) OECD '!AH16-'(4) In Pat. (No Hosp.) OECD'!AH16</f>
        <v>2050.8999999999996</v>
      </c>
      <c r="AI16" s="61">
        <f>'(3) In-Pat. (incl. Hosp) OECD '!AI16-'(4) In Pat. (No Hosp.) OECD'!AI16</f>
        <v>2075.3999999999996</v>
      </c>
      <c r="AJ16" s="61">
        <f>'(3) In-Pat. (incl. Hosp) OECD '!AJ16-'(4) In Pat. (No Hosp.) OECD'!AJ16</f>
        <v>2141.7999999999993</v>
      </c>
      <c r="AK16" s="61">
        <f>'(3) In-Pat. (incl. Hosp) OECD '!AK16-'(4) In Pat. (No Hosp.) OECD'!AK16</f>
        <v>2162.5</v>
      </c>
      <c r="AL16" s="61">
        <f>'(3) In-Pat. (incl. Hosp) OECD '!AL16-'(4) In Pat. (No Hosp.) OECD'!AL16</f>
        <v>2697</v>
      </c>
      <c r="AM16" s="61">
        <f>'(3) In-Pat. (incl. Hosp) OECD '!AM16-'(4) In Pat. (No Hosp.) OECD'!AM16</f>
        <v>2839.9999999999982</v>
      </c>
      <c r="AN16" s="61">
        <f>'(3) In-Pat. (incl. Hosp) OECD '!AN16-'(4) In Pat. (No Hosp.) OECD'!AN16</f>
        <v>2829.0999999999985</v>
      </c>
      <c r="AO16" s="61">
        <f>'(3) In-Pat. (incl. Hosp) OECD '!AO16-'(4) In Pat. (No Hosp.) OECD'!AO16</f>
        <v>3055.2000000000007</v>
      </c>
      <c r="AP16" s="61">
        <f>'(3) In-Pat. (incl. Hosp) OECD '!AP16-'(4) In Pat. (No Hosp.) OECD'!AP16</f>
        <v>3341.5999999999985</v>
      </c>
      <c r="AQ16" s="61">
        <f>'(3) In-Pat. (incl. Hosp) OECD '!AQ16-'(4) In Pat. (No Hosp.) OECD'!AQ16</f>
        <v>3585.0999999999985</v>
      </c>
      <c r="AR16" s="61">
        <f>'(3) In-Pat. (incl. Hosp) OECD '!AR16-'(4) In Pat. (No Hosp.) OECD'!AR16</f>
        <v>3911.7000000000007</v>
      </c>
      <c r="AS16" s="61">
        <f>'(3) In-Pat. (incl. Hosp) OECD '!AS16-'(4) In Pat. (No Hosp.) OECD'!AS16</f>
        <v>4098.8000000000029</v>
      </c>
    </row>
    <row r="17" spans="1:47" ht="14.5" customHeight="1" x14ac:dyDescent="0.2">
      <c r="A17" s="62"/>
      <c r="B17" s="62"/>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row>
    <row r="18" spans="1:47" ht="14.5" customHeight="1" x14ac:dyDescent="0.2">
      <c r="A18" s="62"/>
      <c r="B18" s="62"/>
      <c r="C18" s="14" t="s">
        <v>2</v>
      </c>
      <c r="D18" s="14">
        <v>1970</v>
      </c>
      <c r="E18" s="14">
        <f t="shared" ref="E18:AS18" si="1">D18+1</f>
        <v>1971</v>
      </c>
      <c r="F18" s="14">
        <f t="shared" si="1"/>
        <v>1972</v>
      </c>
      <c r="G18" s="14">
        <f t="shared" si="1"/>
        <v>1973</v>
      </c>
      <c r="H18" s="14">
        <f t="shared" si="1"/>
        <v>1974</v>
      </c>
      <c r="I18" s="14">
        <f t="shared" si="1"/>
        <v>1975</v>
      </c>
      <c r="J18" s="14">
        <f t="shared" si="1"/>
        <v>1976</v>
      </c>
      <c r="K18" s="14">
        <f t="shared" si="1"/>
        <v>1977</v>
      </c>
      <c r="L18" s="14">
        <f t="shared" si="1"/>
        <v>1978</v>
      </c>
      <c r="M18" s="14">
        <f t="shared" si="1"/>
        <v>1979</v>
      </c>
      <c r="N18" s="14">
        <f t="shared" si="1"/>
        <v>1980</v>
      </c>
      <c r="O18" s="14">
        <f t="shared" si="1"/>
        <v>1981</v>
      </c>
      <c r="P18" s="14">
        <f t="shared" si="1"/>
        <v>1982</v>
      </c>
      <c r="Q18" s="14">
        <f t="shared" si="1"/>
        <v>1983</v>
      </c>
      <c r="R18" s="14">
        <f t="shared" si="1"/>
        <v>1984</v>
      </c>
      <c r="S18" s="14">
        <f t="shared" si="1"/>
        <v>1985</v>
      </c>
      <c r="T18" s="14">
        <f t="shared" si="1"/>
        <v>1986</v>
      </c>
      <c r="U18" s="14">
        <f t="shared" si="1"/>
        <v>1987</v>
      </c>
      <c r="V18" s="14">
        <f t="shared" si="1"/>
        <v>1988</v>
      </c>
      <c r="W18" s="14">
        <f t="shared" si="1"/>
        <v>1989</v>
      </c>
      <c r="X18" s="14">
        <f t="shared" si="1"/>
        <v>1990</v>
      </c>
      <c r="Y18" s="14">
        <f t="shared" si="1"/>
        <v>1991</v>
      </c>
      <c r="Z18" s="14">
        <f t="shared" si="1"/>
        <v>1992</v>
      </c>
      <c r="AA18" s="14">
        <f t="shared" si="1"/>
        <v>1993</v>
      </c>
      <c r="AB18" s="14">
        <f t="shared" si="1"/>
        <v>1994</v>
      </c>
      <c r="AC18" s="14">
        <f t="shared" si="1"/>
        <v>1995</v>
      </c>
      <c r="AD18" s="14">
        <f t="shared" si="1"/>
        <v>1996</v>
      </c>
      <c r="AE18" s="14">
        <f t="shared" si="1"/>
        <v>1997</v>
      </c>
      <c r="AF18" s="14">
        <f t="shared" si="1"/>
        <v>1998</v>
      </c>
      <c r="AG18" s="14">
        <f t="shared" si="1"/>
        <v>1999</v>
      </c>
      <c r="AH18" s="14">
        <f t="shared" si="1"/>
        <v>2000</v>
      </c>
      <c r="AI18" s="14">
        <f t="shared" si="1"/>
        <v>2001</v>
      </c>
      <c r="AJ18" s="14">
        <f t="shared" si="1"/>
        <v>2002</v>
      </c>
      <c r="AK18" s="14">
        <f t="shared" si="1"/>
        <v>2003</v>
      </c>
      <c r="AL18" s="14">
        <f t="shared" si="1"/>
        <v>2004</v>
      </c>
      <c r="AM18" s="14">
        <f t="shared" si="1"/>
        <v>2005</v>
      </c>
      <c r="AN18" s="14">
        <f t="shared" si="1"/>
        <v>2006</v>
      </c>
      <c r="AO18" s="14">
        <f t="shared" si="1"/>
        <v>2007</v>
      </c>
      <c r="AP18" s="14">
        <f t="shared" si="1"/>
        <v>2008</v>
      </c>
      <c r="AQ18" s="14">
        <f t="shared" si="1"/>
        <v>2009</v>
      </c>
      <c r="AR18" s="14">
        <f t="shared" si="1"/>
        <v>2010</v>
      </c>
      <c r="AS18" s="14">
        <f t="shared" si="1"/>
        <v>2011</v>
      </c>
      <c r="AT18" s="14"/>
      <c r="AU18" s="14"/>
    </row>
    <row r="19" spans="1:47" ht="26.5" customHeight="1" x14ac:dyDescent="0.2">
      <c r="A19" s="14" t="s">
        <v>3</v>
      </c>
      <c r="B19" s="65" t="s">
        <v>179</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row>
    <row r="20" spans="1:47" ht="14.5" customHeight="1" x14ac:dyDescent="0.2">
      <c r="A20" s="10" t="s">
        <v>5</v>
      </c>
      <c r="B20" s="16" t="s">
        <v>51</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f>AK5/'(3) In-Pat. (incl. Hosp) OECD '!AK$9</f>
        <v>1.2209806579822663E-3</v>
      </c>
      <c r="AL20" s="60">
        <f>AL5/'(3) In-Pat. (incl. Hosp) OECD '!AL$9</f>
        <v>1.3264198721813585E-3</v>
      </c>
      <c r="AM20" s="60">
        <f>AM5/'(3) In-Pat. (incl. Hosp) OECD '!AM$9</f>
        <v>1.2912679816320756E-3</v>
      </c>
      <c r="AN20" s="60">
        <f>AN5/'(3) In-Pat. (incl. Hosp) OECD '!AN$9</f>
        <v>1.155539897833362E-3</v>
      </c>
      <c r="AO20" s="60">
        <f>AO5/'(3) In-Pat. (incl. Hosp) OECD '!AO$9</f>
        <v>1.1981835272934288E-3</v>
      </c>
      <c r="AP20" s="60">
        <f>AP5/'(3) In-Pat. (incl. Hosp) OECD '!AP$9</f>
        <v>1.3103037522334718E-3</v>
      </c>
      <c r="AQ20" s="60">
        <f>AQ5/'(3) In-Pat. (incl. Hosp) OECD '!AQ$9</f>
        <v>1.3427087382071304E-3</v>
      </c>
      <c r="AR20" s="60">
        <f>AR5/'(3) In-Pat. (incl. Hosp) OECD '!AR$9</f>
        <v>1.3462902224980055E-3</v>
      </c>
      <c r="AS20" s="60">
        <f>AS5/'(3) In-Pat. (incl. Hosp) OECD '!AS$9</f>
        <v>1.2260016694490819E-3</v>
      </c>
    </row>
    <row r="21" spans="1:47" ht="14.5" customHeight="1" x14ac:dyDescent="0.2">
      <c r="A21" s="10"/>
      <c r="B21" s="16" t="s">
        <v>22</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f>AK6/'(3) In-Pat. (incl. Hosp) OECD '!AK$9</f>
        <v>0.16781326574433503</v>
      </c>
      <c r="AL21" s="60">
        <f>AL6/'(3) In-Pat. (incl. Hosp) OECD '!AL$9</f>
        <v>0.18844959604485712</v>
      </c>
      <c r="AM21" s="60">
        <f>AM6/'(3) In-Pat. (incl. Hosp) OECD '!AM$9</f>
        <v>0.18897489281750321</v>
      </c>
      <c r="AN21" s="60">
        <f>AN6/'(3) In-Pat. (incl. Hosp) OECD '!AN$9</f>
        <v>0.18151136163466622</v>
      </c>
      <c r="AO21" s="60">
        <f>AO6/'(3) In-Pat. (incl. Hosp) OECD '!AO$9</f>
        <v>0.18374574677946806</v>
      </c>
      <c r="AP21" s="60">
        <f>AP6/'(3) In-Pat. (incl. Hosp) OECD '!AP$9</f>
        <v>0.18968684367261215</v>
      </c>
      <c r="AQ21" s="60">
        <f>AQ6/'(3) In-Pat. (incl. Hosp) OECD '!AQ$9</f>
        <v>0.19117699021235995</v>
      </c>
      <c r="AR21" s="60">
        <f>AR6/'(3) In-Pat. (incl. Hosp) OECD '!AR$9</f>
        <v>0.20111249002747986</v>
      </c>
      <c r="AS21" s="60">
        <f>AS6/'(3) In-Pat. (incl. Hosp) OECD '!AS$9</f>
        <v>0.19815838898163612</v>
      </c>
    </row>
    <row r="22" spans="1:47" ht="14.5" customHeight="1" x14ac:dyDescent="0.2">
      <c r="A22" s="10"/>
      <c r="B22" s="16" t="s">
        <v>23</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f>AK7/'(3) In-Pat. (incl. Hosp) OECD '!AK$9</f>
        <v>1.0104667514335995E-4</v>
      </c>
      <c r="AL22" s="60">
        <f>AL7/'(3) In-Pat. (incl. Hosp) OECD '!AL$9</f>
        <v>1.1304714819727482E-4</v>
      </c>
      <c r="AM22" s="60">
        <f>AM7/'(3) In-Pat. (incl. Hosp) OECD '!AM$9</f>
        <v>1.3783197556746876E-4</v>
      </c>
      <c r="AN22" s="60">
        <f>AN7/'(3) In-Pat. (incl. Hosp) OECD '!AN$9</f>
        <v>1.4796547472256474E-4</v>
      </c>
      <c r="AO22" s="60">
        <f>AO7/'(3) In-Pat. (incl. Hosp) OECD '!AO$9</f>
        <v>1.3239596986667725E-4</v>
      </c>
      <c r="AP22" s="60">
        <f>AP7/'(3) In-Pat. (incl. Hosp) OECD '!AP$9</f>
        <v>1.3165731481771731E-4</v>
      </c>
      <c r="AQ22" s="60">
        <f>AQ7/'(3) In-Pat. (incl. Hosp) OECD '!AQ$9</f>
        <v>1.2955961509016173E-4</v>
      </c>
      <c r="AR22" s="60">
        <f>AR7/'(3) In-Pat. (incl. Hosp) OECD '!AR$9</f>
        <v>1.3296693555535857E-4</v>
      </c>
      <c r="AS22" s="60">
        <f>AS7/'(3) In-Pat. (incl. Hosp) OECD '!AS$9</f>
        <v>1.3564273789649415E-4</v>
      </c>
    </row>
    <row r="23" spans="1:47" ht="14.5" customHeight="1" x14ac:dyDescent="0.2">
      <c r="A23" s="10"/>
      <c r="B23" s="16" t="s">
        <v>24</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f>AK8/'(3) In-Pat. (incl. Hosp) OECD '!AK$9</f>
        <v>1.4314945645309328E-3</v>
      </c>
      <c r="AL23" s="60">
        <f>AL8/'(3) In-Pat. (incl. Hosp) OECD '!AL$9</f>
        <v>1.6203424574942724E-3</v>
      </c>
      <c r="AM23" s="60">
        <f>AM8/'(3) In-Pat. (incl. Hosp) OECD '!AM$9</f>
        <v>1.6975095938309309E-3</v>
      </c>
      <c r="AN23" s="60">
        <f>AN8/'(3) In-Pat. (incl. Hosp) OECD '!AN$9</f>
        <v>1.7755856966707769E-3</v>
      </c>
      <c r="AO23" s="60">
        <f>AO8/'(3) In-Pat. (incl. Hosp) OECD '!AO$9</f>
        <v>1.694668414293469E-3</v>
      </c>
      <c r="AP23" s="60">
        <f>AP8/'(3) In-Pat. (incl. Hosp) OECD '!AP$9</f>
        <v>1.6237735494185135E-3</v>
      </c>
      <c r="AQ23" s="60">
        <f>AQ8/'(3) In-Pat. (incl. Hosp) OECD '!AQ$9</f>
        <v>1.5134918671896166E-3</v>
      </c>
      <c r="AR23" s="60">
        <f>AR8/'(3) In-Pat. (incl. Hosp) OECD '!AR$9</f>
        <v>1.4903377360163106E-3</v>
      </c>
      <c r="AS23" s="60">
        <f>AS8/'(3) In-Pat. (incl. Hosp) OECD '!AS$9</f>
        <v>1.4555509181969949E-3</v>
      </c>
    </row>
    <row r="24" spans="1:47" ht="14.5" customHeight="1" x14ac:dyDescent="0.2">
      <c r="A24" s="10"/>
      <c r="B24" s="16" t="s">
        <v>25</v>
      </c>
      <c r="D24" s="60">
        <f>D9/'(3) In-Pat. (incl. Hosp) OECD '!D9</f>
        <v>0</v>
      </c>
      <c r="E24" s="60">
        <f>E9/'(3) In-Pat. (incl. Hosp) OECD '!E9</f>
        <v>0</v>
      </c>
      <c r="F24" s="60">
        <f>F9/'(3) In-Pat. (incl. Hosp) OECD '!F9</f>
        <v>0</v>
      </c>
      <c r="G24" s="60">
        <f>G9/'(3) In-Pat. (incl. Hosp) OECD '!G9</f>
        <v>0</v>
      </c>
      <c r="H24" s="60">
        <f>H9/'(3) In-Pat. (incl. Hosp) OECD '!H9</f>
        <v>0</v>
      </c>
      <c r="I24" s="60">
        <f>I9/'(3) In-Pat. (incl. Hosp) OECD '!I9</f>
        <v>0</v>
      </c>
      <c r="J24" s="60">
        <f>J9/'(3) In-Pat. (incl. Hosp) OECD '!J9</f>
        <v>0</v>
      </c>
      <c r="K24" s="60">
        <f>K9/'(3) In-Pat. (incl. Hosp) OECD '!K9</f>
        <v>0</v>
      </c>
      <c r="L24" s="60">
        <f>L9/'(3) In-Pat. (incl. Hosp) OECD '!L9</f>
        <v>0</v>
      </c>
      <c r="M24" s="60">
        <f>M9/'(3) In-Pat. (incl. Hosp) OECD '!M9</f>
        <v>0</v>
      </c>
      <c r="N24" s="60">
        <f>N9/'(3) In-Pat. (incl. Hosp) OECD '!N9</f>
        <v>0</v>
      </c>
      <c r="O24" s="60">
        <f>O9/'(3) In-Pat. (incl. Hosp) OECD '!O9</f>
        <v>0</v>
      </c>
      <c r="P24" s="60">
        <f>P9/'(3) In-Pat. (incl. Hosp) OECD '!P9</f>
        <v>0</v>
      </c>
      <c r="Q24" s="60">
        <f>Q9/'(3) In-Pat. (incl. Hosp) OECD '!Q9</f>
        <v>0</v>
      </c>
      <c r="R24" s="60">
        <f>R9/'(3) In-Pat. (incl. Hosp) OECD '!R9</f>
        <v>0</v>
      </c>
      <c r="S24" s="60">
        <f>S9/'(3) In-Pat. (incl. Hosp) OECD '!S9</f>
        <v>0</v>
      </c>
      <c r="T24" s="60">
        <f>T9/'(3) In-Pat. (incl. Hosp) OECD '!T9</f>
        <v>0</v>
      </c>
      <c r="U24" s="60">
        <f>U9/'(3) In-Pat. (incl. Hosp) OECD '!U9</f>
        <v>0</v>
      </c>
      <c r="V24" s="60">
        <f>V9/'(3) In-Pat. (incl. Hosp) OECD '!V9</f>
        <v>0</v>
      </c>
      <c r="W24" s="60">
        <f>W9/'(3) In-Pat. (incl. Hosp) OECD '!W9</f>
        <v>0</v>
      </c>
      <c r="X24" s="60">
        <f>X9/'(3) In-Pat. (incl. Hosp) OECD '!X9</f>
        <v>0</v>
      </c>
      <c r="Y24" s="60">
        <f>Y9/'(3) In-Pat. (incl. Hosp) OECD '!Y9</f>
        <v>0</v>
      </c>
      <c r="Z24" s="60">
        <f>Z9/'(3) In-Pat. (incl. Hosp) OECD '!Z9</f>
        <v>0</v>
      </c>
      <c r="AA24" s="60">
        <f>AA9/'(3) In-Pat. (incl. Hosp) OECD '!AA9</f>
        <v>0</v>
      </c>
      <c r="AB24" s="60">
        <f>AB9/'(3) In-Pat. (incl. Hosp) OECD '!AB9</f>
        <v>0</v>
      </c>
      <c r="AC24" s="60">
        <f>AC9/'(3) In-Pat. (incl. Hosp) OECD '!AC9</f>
        <v>0</v>
      </c>
      <c r="AD24" s="60">
        <f>AD9/'(3) In-Pat. (incl. Hosp) OECD '!AD9</f>
        <v>0</v>
      </c>
      <c r="AE24" s="60">
        <f>AE9/'(3) In-Pat. (incl. Hosp) OECD '!AE9</f>
        <v>0</v>
      </c>
      <c r="AF24" s="60">
        <f>AF9/'(3) In-Pat. (incl. Hosp) OECD '!AF9</f>
        <v>0</v>
      </c>
      <c r="AG24" s="60">
        <f>AG9/'(3) In-Pat. (incl. Hosp) OECD '!AG9</f>
        <v>0.19749888532665236</v>
      </c>
      <c r="AH24" s="60">
        <f>AH9/'(3) In-Pat. (incl. Hosp) OECD '!AH9</f>
        <v>0.18632722484362993</v>
      </c>
      <c r="AI24" s="60">
        <f>AI9/'(3) In-Pat. (incl. Hosp) OECD '!AI9</f>
        <v>0.17848884561735276</v>
      </c>
      <c r="AJ24" s="60">
        <f>AJ9/'(3) In-Pat. (incl. Hosp) OECD '!AJ9</f>
        <v>0.17547390633589277</v>
      </c>
      <c r="AK24" s="60">
        <f>AK9/'(3) In-Pat. (incl. Hosp) OECD '!AK$9</f>
        <v>0.17055836708572966</v>
      </c>
      <c r="AL24" s="60">
        <f>AL9/'(3) In-Pat. (incl. Hosp) OECD '!AL$9</f>
        <v>0.19150186904618355</v>
      </c>
      <c r="AM24" s="60">
        <f>AM9/'(3) In-Pat. (incl. Hosp) OECD '!AM$9</f>
        <v>0.19211601099754075</v>
      </c>
      <c r="AN24" s="60">
        <f>AN9/'(3) In-Pat. (incl. Hosp) OECD '!AN$9</f>
        <v>0.18459749867887967</v>
      </c>
      <c r="AO24" s="60">
        <f>AO9/'(3) In-Pat. (incl. Hosp) OECD '!AO$9</f>
        <v>0.1867842342879083</v>
      </c>
      <c r="AP24" s="60">
        <f>AP9/'(3) In-Pat. (incl. Hosp) OECD '!AP$9</f>
        <v>0.19275257828908185</v>
      </c>
      <c r="AQ24" s="60">
        <f>AQ9/'(3) In-Pat. (incl. Hosp) OECD '!AQ$9</f>
        <v>0.19417452857967324</v>
      </c>
      <c r="AR24" s="60">
        <f>AR9/'(3) In-Pat. (incl. Hosp) OECD '!AR$9</f>
        <v>0.20408208492154944</v>
      </c>
      <c r="AS24" s="60">
        <f>AS9/'(3) In-Pat. (incl. Hosp) OECD '!AS$9</f>
        <v>0.2009755843071786</v>
      </c>
    </row>
    <row r="25" spans="1:47" ht="14.5" customHeight="1" x14ac:dyDescent="0.2">
      <c r="A25" s="10" t="s">
        <v>11</v>
      </c>
      <c r="B25" s="16" t="s">
        <v>26</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row>
    <row r="26" spans="1:47" ht="14.5" customHeight="1" x14ac:dyDescent="0.2">
      <c r="A26" s="10"/>
      <c r="B26" s="16" t="s">
        <v>27</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row>
    <row r="27" spans="1:47" ht="14.5" customHeight="1" x14ac:dyDescent="0.2">
      <c r="A27" s="10"/>
      <c r="B27" s="16" t="s">
        <v>28</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row>
    <row r="28" spans="1:47" ht="14.5" customHeight="1" x14ac:dyDescent="0.2">
      <c r="A28" s="10"/>
      <c r="B28" t="s">
        <v>52</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row>
    <row r="29" spans="1:47" ht="14.5" customHeight="1" x14ac:dyDescent="0.2">
      <c r="A29" s="10"/>
      <c r="B29" s="16" t="s">
        <v>29</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row>
    <row r="30" spans="1:47" ht="14.5" customHeight="1" x14ac:dyDescent="0.2">
      <c r="A30" s="10"/>
      <c r="B30" s="16" t="s">
        <v>25</v>
      </c>
      <c r="D30" s="60">
        <f>D15/'(3) In-Pat. (incl. Hosp) OECD '!D$16</f>
        <v>0</v>
      </c>
      <c r="E30" s="60">
        <f>E15/'(3) In-Pat. (incl. Hosp) OECD '!E$16</f>
        <v>0</v>
      </c>
      <c r="F30" s="60">
        <f>F15/'(3) In-Pat. (incl. Hosp) OECD '!F$16</f>
        <v>0</v>
      </c>
      <c r="G30" s="60">
        <f>G15/'(3) In-Pat. (incl. Hosp) OECD '!G$16</f>
        <v>0</v>
      </c>
      <c r="H30" s="60">
        <f>H15/'(3) In-Pat. (incl. Hosp) OECD '!H$16</f>
        <v>0</v>
      </c>
      <c r="I30" s="60">
        <f>I15/'(3) In-Pat. (incl. Hosp) OECD '!I$16</f>
        <v>0</v>
      </c>
      <c r="J30" s="60">
        <f>J15/'(3) In-Pat. (incl. Hosp) OECD '!J$16</f>
        <v>0</v>
      </c>
      <c r="K30" s="60">
        <f>K15/'(3) In-Pat. (incl. Hosp) OECD '!K$16</f>
        <v>0</v>
      </c>
      <c r="L30" s="60">
        <f>L15/'(3) In-Pat. (incl. Hosp) OECD '!L$16</f>
        <v>0</v>
      </c>
      <c r="M30" s="60">
        <f>M15/'(3) In-Pat. (incl. Hosp) OECD '!M$16</f>
        <v>0</v>
      </c>
      <c r="N30" s="60">
        <f>N15/'(3) In-Pat. (incl. Hosp) OECD '!N$16</f>
        <v>0</v>
      </c>
      <c r="O30" s="60">
        <f>O15/'(3) In-Pat. (incl. Hosp) OECD '!O$16</f>
        <v>0</v>
      </c>
      <c r="P30" s="60">
        <f>P15/'(3) In-Pat. (incl. Hosp) OECD '!P$16</f>
        <v>0</v>
      </c>
      <c r="Q30" s="60">
        <f>Q15/'(3) In-Pat. (incl. Hosp) OECD '!Q$16</f>
        <v>0</v>
      </c>
      <c r="R30" s="60">
        <f>R15/'(3) In-Pat. (incl. Hosp) OECD '!R$16</f>
        <v>0</v>
      </c>
      <c r="S30" s="60">
        <f>S15/'(3) In-Pat. (incl. Hosp) OECD '!S$16</f>
        <v>0</v>
      </c>
      <c r="T30" s="60">
        <f>T15/'(3) In-Pat. (incl. Hosp) OECD '!T$16</f>
        <v>0</v>
      </c>
      <c r="U30" s="60">
        <f>U15/'(3) In-Pat. (incl. Hosp) OECD '!U$16</f>
        <v>0</v>
      </c>
      <c r="V30" s="60">
        <f>V15/'(3) In-Pat. (incl. Hosp) OECD '!V$16</f>
        <v>0</v>
      </c>
      <c r="W30" s="60">
        <f>W15/'(3) In-Pat. (incl. Hosp) OECD '!W$16</f>
        <v>0</v>
      </c>
      <c r="X30" s="60">
        <f>X15/'(3) In-Pat. (incl. Hosp) OECD '!X$16</f>
        <v>0</v>
      </c>
      <c r="Y30" s="60">
        <f>Y15/'(3) In-Pat. (incl. Hosp) OECD '!Y$16</f>
        <v>0</v>
      </c>
      <c r="Z30" s="60">
        <f>Z15/'(3) In-Pat. (incl. Hosp) OECD '!Z$16</f>
        <v>0</v>
      </c>
      <c r="AA30" s="60">
        <f>AA15/'(3) In-Pat. (incl. Hosp) OECD '!AA$16</f>
        <v>0</v>
      </c>
      <c r="AB30" s="60">
        <f>AB15/'(3) In-Pat. (incl. Hosp) OECD '!AB$16</f>
        <v>0</v>
      </c>
      <c r="AC30" s="60">
        <f>AC15/'(3) In-Pat. (incl. Hosp) OECD '!AC$16</f>
        <v>0</v>
      </c>
      <c r="AD30" s="60">
        <f>AD15/'(3) In-Pat. (incl. Hosp) OECD '!AD$16</f>
        <v>0</v>
      </c>
      <c r="AE30" s="60">
        <f>AE15/'(3) In-Pat. (incl. Hosp) OECD '!AE$16</f>
        <v>0</v>
      </c>
      <c r="AF30" s="60">
        <f>AF15/'(3) In-Pat. (incl. Hosp) OECD '!AF$16</f>
        <v>0</v>
      </c>
      <c r="AG30" s="60">
        <f>AG15/'(3) In-Pat. (incl. Hosp) OECD '!AG$16</f>
        <v>1.4272789535542474E-2</v>
      </c>
      <c r="AH30" s="60">
        <f>AH15/'(3) In-Pat. (incl. Hosp) OECD '!AH$16</f>
        <v>1.4559441782101092E-2</v>
      </c>
      <c r="AI30" s="60">
        <f>AI15/'(3) In-Pat. (incl. Hosp) OECD '!AI$16</f>
        <v>1.2696979954116344E-2</v>
      </c>
      <c r="AJ30" s="60">
        <f>AJ15/'(3) In-Pat. (incl. Hosp) OECD '!AJ$16</f>
        <v>1.1616208463849201E-2</v>
      </c>
      <c r="AK30" s="60">
        <f>AK15/'(3) In-Pat. (incl. Hosp) OECD '!AK$16</f>
        <v>9.3336878634786291E-3</v>
      </c>
      <c r="AL30" s="60">
        <f>AL15/'(3) In-Pat. (incl. Hosp) OECD '!AL$16</f>
        <v>9.5355688944852631E-3</v>
      </c>
      <c r="AM30" s="60">
        <f>AM15/'(3) In-Pat. (incl. Hosp) OECD '!AM$16</f>
        <v>1.1249933979260676E-2</v>
      </c>
      <c r="AN30" s="60">
        <f>AN15/'(3) In-Pat. (incl. Hosp) OECD '!AN$16</f>
        <v>1.1731207927673442E-2</v>
      </c>
      <c r="AO30" s="60">
        <f>AO15/'(3) In-Pat. (incl. Hosp) OECD '!AO$16</f>
        <v>1.2240152098424011E-2</v>
      </c>
      <c r="AP30" s="60">
        <f>AP15/'(3) In-Pat. (incl. Hosp) OECD '!AP$16</f>
        <v>1.3224711204379215E-2</v>
      </c>
      <c r="AQ30" s="60">
        <f>AQ15/'(3) In-Pat. (incl. Hosp) OECD '!AQ$16</f>
        <v>1.3314772506544063E-2</v>
      </c>
      <c r="AR30" s="60">
        <f>AR15/'(3) In-Pat. (incl. Hosp) OECD '!AR$16</f>
        <v>1.0081714952775125E-2</v>
      </c>
      <c r="AS30" s="60">
        <f>AS15/'(3) In-Pat. (incl. Hosp) OECD '!AS$16</f>
        <v>1.0256559621193838E-2</v>
      </c>
    </row>
    <row r="31" spans="1:47" ht="14.5" customHeight="1" x14ac:dyDescent="0.2">
      <c r="A31" s="9" t="s">
        <v>30</v>
      </c>
      <c r="B31" s="9"/>
      <c r="D31" s="60">
        <f>D16/'(3) In-Pat. (incl. Hosp) OECD '!D$16</f>
        <v>0</v>
      </c>
      <c r="E31" s="60">
        <f>E16/'(3) In-Pat. (incl. Hosp) OECD '!E$16</f>
        <v>0</v>
      </c>
      <c r="F31" s="60">
        <f>F16/'(3) In-Pat. (incl. Hosp) OECD '!F$16</f>
        <v>0</v>
      </c>
      <c r="G31" s="60">
        <f>G16/'(3) In-Pat. (incl. Hosp) OECD '!G$16</f>
        <v>0</v>
      </c>
      <c r="H31" s="60">
        <f>H16/'(3) In-Pat. (incl. Hosp) OECD '!H$16</f>
        <v>0</v>
      </c>
      <c r="I31" s="60">
        <f>I16/'(3) In-Pat. (incl. Hosp) OECD '!I$16</f>
        <v>0</v>
      </c>
      <c r="J31" s="60">
        <f>J16/'(3) In-Pat. (incl. Hosp) OECD '!J$16</f>
        <v>0</v>
      </c>
      <c r="K31" s="60">
        <f>K16/'(3) In-Pat. (incl. Hosp) OECD '!K$16</f>
        <v>0</v>
      </c>
      <c r="L31" s="60">
        <f>L16/'(3) In-Pat. (incl. Hosp) OECD '!L$16</f>
        <v>0</v>
      </c>
      <c r="M31" s="60">
        <f>M16/'(3) In-Pat. (incl. Hosp) OECD '!M$16</f>
        <v>0</v>
      </c>
      <c r="N31" s="60">
        <f>N16/'(3) In-Pat. (incl. Hosp) OECD '!N$16</f>
        <v>0</v>
      </c>
      <c r="O31" s="60">
        <f>O16/'(3) In-Pat. (incl. Hosp) OECD '!O$16</f>
        <v>0</v>
      </c>
      <c r="P31" s="60">
        <f>P16/'(3) In-Pat. (incl. Hosp) OECD '!P$16</f>
        <v>0</v>
      </c>
      <c r="Q31" s="60">
        <f>Q16/'(3) In-Pat. (incl. Hosp) OECD '!Q$16</f>
        <v>0</v>
      </c>
      <c r="R31" s="60">
        <f>R16/'(3) In-Pat. (incl. Hosp) OECD '!R$16</f>
        <v>0</v>
      </c>
      <c r="S31" s="60">
        <f>S16/'(3) In-Pat. (incl. Hosp) OECD '!S$16</f>
        <v>0</v>
      </c>
      <c r="T31" s="60">
        <f>T16/'(3) In-Pat. (incl. Hosp) OECD '!T$16</f>
        <v>0</v>
      </c>
      <c r="U31" s="60">
        <f>U16/'(3) In-Pat. (incl. Hosp) OECD '!U$16</f>
        <v>0</v>
      </c>
      <c r="V31" s="60">
        <f>V16/'(3) In-Pat. (incl. Hosp) OECD '!V$16</f>
        <v>0</v>
      </c>
      <c r="W31" s="60">
        <f>W16/'(3) In-Pat. (incl. Hosp) OECD '!W$16</f>
        <v>0</v>
      </c>
      <c r="X31" s="60">
        <f>X16/'(3) In-Pat. (incl. Hosp) OECD '!X$16</f>
        <v>0</v>
      </c>
      <c r="Y31" s="60">
        <f>Y16/'(3) In-Pat. (incl. Hosp) OECD '!Y$16</f>
        <v>0</v>
      </c>
      <c r="Z31" s="60">
        <f>Z16/'(3) In-Pat. (incl. Hosp) OECD '!Z$16</f>
        <v>0</v>
      </c>
      <c r="AA31" s="60">
        <f>AA16/'(3) In-Pat. (incl. Hosp) OECD '!AA$16</f>
        <v>0</v>
      </c>
      <c r="AB31" s="60">
        <f>AB16/'(3) In-Pat. (incl. Hosp) OECD '!AB$16</f>
        <v>0</v>
      </c>
      <c r="AC31" s="60">
        <f>AC16/'(3) In-Pat. (incl. Hosp) OECD '!AC$16</f>
        <v>0</v>
      </c>
      <c r="AD31" s="60">
        <f>AD16/'(3) In-Pat. (incl. Hosp) OECD '!AD$16</f>
        <v>0</v>
      </c>
      <c r="AE31" s="60">
        <f>AE16/'(3) In-Pat. (incl. Hosp) OECD '!AE$16</f>
        <v>0</v>
      </c>
      <c r="AF31" s="60">
        <f>AF16/'(3) In-Pat. (incl. Hosp) OECD '!AF$16</f>
        <v>0</v>
      </c>
      <c r="AG31" s="60">
        <f>AG16/'(3) In-Pat. (incl. Hosp) OECD '!AG$16</f>
        <v>0.17157787041186473</v>
      </c>
      <c r="AH31" s="60">
        <f>AH16/'(3) In-Pat. (incl. Hosp) OECD '!AH$16</f>
        <v>0.16299104340017004</v>
      </c>
      <c r="AI31" s="60">
        <f>AI16/'(3) In-Pat. (incl. Hosp) OECD '!AI$16</f>
        <v>0.15610966941216289</v>
      </c>
      <c r="AJ31" s="60">
        <f>AJ16/'(3) In-Pat. (incl. Hosp) OECD '!AJ$16</f>
        <v>0.15282306687882177</v>
      </c>
      <c r="AK31" s="60">
        <f>AK16/'(3) In-Pat. (incl. Hosp) OECD '!AK$16</f>
        <v>0.14743681522843333</v>
      </c>
      <c r="AL31" s="60">
        <f>AL16/'(3) In-Pat. (incl. Hosp) OECD '!AL$16</f>
        <v>0.16485531607965867</v>
      </c>
      <c r="AM31" s="60">
        <f>AM16/'(3) In-Pat. (incl. Hosp) OECD '!AM$16</f>
        <v>0.16666568858163969</v>
      </c>
      <c r="AN31" s="60">
        <f>AN16/'(3) In-Pat. (incl. Hosp) OECD '!AN$16</f>
        <v>0.15857028355557043</v>
      </c>
      <c r="AO31" s="60">
        <f>AO16/'(3) In-Pat. (incl. Hosp) OECD '!AO$16</f>
        <v>0.16001759816476285</v>
      </c>
      <c r="AP31" s="60">
        <f>AP16/'(3) In-Pat. (incl. Hosp) OECD '!AP$16</f>
        <v>0.16538807994219132</v>
      </c>
      <c r="AQ31" s="60">
        <f>AQ16/'(3) In-Pat. (incl. Hosp) OECD '!AQ$16</f>
        <v>0.16580337239739895</v>
      </c>
      <c r="AR31" s="60">
        <f>AR16/'(3) In-Pat. (incl. Hosp) OECD '!AR$16</f>
        <v>0.17296773851215114</v>
      </c>
      <c r="AS31" s="60">
        <f>AS16/'(3) In-Pat. (incl. Hosp) OECD '!AS$16</f>
        <v>0.17054599016368899</v>
      </c>
    </row>
  </sheetData>
  <mergeCells count="8">
    <mergeCell ref="A20:A24"/>
    <mergeCell ref="A25:A30"/>
    <mergeCell ref="A31:B31"/>
    <mergeCell ref="A1:B3"/>
    <mergeCell ref="C1:AN2"/>
    <mergeCell ref="A5:A9"/>
    <mergeCell ref="A10:A15"/>
    <mergeCell ref="A16:B16"/>
  </mergeCells>
  <pageMargins left="0.7" right="0.7" top="0.75" bottom="0.75" header="0.51180555555555496" footer="0.51180555555555496"/>
  <pageSetup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1"/>
  <sheetViews>
    <sheetView tabSelected="1" topLeftCell="AR20" zoomScale="120" zoomScaleNormal="120" zoomScalePageLayoutView="120" workbookViewId="0">
      <selection activeCell="BI43" sqref="BI43"/>
    </sheetView>
  </sheetViews>
  <sheetFormatPr baseColWidth="10" defaultColWidth="8.83203125" defaultRowHeight="15" x14ac:dyDescent="0.2"/>
  <sheetData>
    <row r="1" spans="1:45" x14ac:dyDescent="0.2">
      <c r="E1" s="66" t="s">
        <v>180</v>
      </c>
    </row>
    <row r="3" spans="1:45" ht="14.25" customHeight="1" x14ac:dyDescent="0.2">
      <c r="E3" s="2" t="s">
        <v>181</v>
      </c>
      <c r="F3" s="2"/>
      <c r="G3" s="2"/>
      <c r="H3" s="2"/>
      <c r="I3" s="2"/>
      <c r="J3" s="2"/>
      <c r="K3" s="2"/>
      <c r="L3" s="2"/>
      <c r="Q3" s="2" t="s">
        <v>182</v>
      </c>
      <c r="R3" s="2"/>
      <c r="S3" s="2"/>
      <c r="T3" s="2"/>
      <c r="U3" s="66"/>
      <c r="V3" s="66"/>
      <c r="Z3" s="2" t="s">
        <v>183</v>
      </c>
      <c r="AA3" s="2" t="s">
        <v>184</v>
      </c>
      <c r="AB3" s="2"/>
      <c r="AC3" s="2"/>
      <c r="AE3" s="2" t="s">
        <v>185</v>
      </c>
      <c r="AF3" s="2"/>
      <c r="AH3" s="1" t="s">
        <v>186</v>
      </c>
      <c r="AI3" s="1"/>
      <c r="AJ3" s="1"/>
      <c r="AK3" s="1"/>
      <c r="AM3" s="67" t="s">
        <v>187</v>
      </c>
      <c r="AN3" s="67"/>
      <c r="AO3" s="2" t="s">
        <v>188</v>
      </c>
      <c r="AP3" s="2"/>
      <c r="AQ3" s="2"/>
      <c r="AS3" s="66" t="s">
        <v>189</v>
      </c>
    </row>
    <row r="4" spans="1:45" ht="56" x14ac:dyDescent="0.2">
      <c r="A4" s="66" t="s">
        <v>41</v>
      </c>
      <c r="B4" s="66" t="s">
        <v>190</v>
      </c>
      <c r="C4" s="66" t="s">
        <v>191</v>
      </c>
      <c r="E4" s="68" t="s">
        <v>192</v>
      </c>
      <c r="F4" s="68" t="s">
        <v>193</v>
      </c>
      <c r="G4" s="68" t="s">
        <v>194</v>
      </c>
      <c r="H4" s="68" t="s">
        <v>195</v>
      </c>
      <c r="I4" s="68" t="s">
        <v>196</v>
      </c>
      <c r="J4" s="68" t="s">
        <v>197</v>
      </c>
      <c r="K4" s="68" t="s">
        <v>198</v>
      </c>
      <c r="L4" s="68" t="s">
        <v>199</v>
      </c>
      <c r="N4" s="66" t="s">
        <v>200</v>
      </c>
      <c r="P4" s="66" t="s">
        <v>201</v>
      </c>
      <c r="Q4" s="66" t="s">
        <v>202</v>
      </c>
      <c r="R4" s="69" t="s">
        <v>203</v>
      </c>
      <c r="S4" s="69" t="s">
        <v>204</v>
      </c>
      <c r="T4" s="69" t="s">
        <v>205</v>
      </c>
      <c r="U4" s="69" t="s">
        <v>206</v>
      </c>
      <c r="V4" s="66" t="s">
        <v>199</v>
      </c>
      <c r="Y4" s="68" t="s">
        <v>207</v>
      </c>
      <c r="Z4" s="68" t="s">
        <v>208</v>
      </c>
      <c r="AA4" s="66" t="s">
        <v>209</v>
      </c>
      <c r="AB4" s="66" t="s">
        <v>210</v>
      </c>
      <c r="AC4" s="66" t="s">
        <v>25</v>
      </c>
      <c r="AE4" s="68" t="s">
        <v>211</v>
      </c>
      <c r="AF4" s="68" t="s">
        <v>212</v>
      </c>
      <c r="AG4" s="66" t="s">
        <v>41</v>
      </c>
      <c r="AH4" s="68" t="s">
        <v>201</v>
      </c>
      <c r="AI4" s="68" t="s">
        <v>213</v>
      </c>
      <c r="AJ4" s="68" t="s">
        <v>211</v>
      </c>
      <c r="AK4" s="68" t="s">
        <v>212</v>
      </c>
      <c r="AM4" t="s">
        <v>14</v>
      </c>
      <c r="AN4" s="66" t="s">
        <v>41</v>
      </c>
      <c r="AO4" s="68" t="s">
        <v>214</v>
      </c>
      <c r="AP4" s="68" t="s">
        <v>215</v>
      </c>
      <c r="AQ4" s="68" t="s">
        <v>216</v>
      </c>
    </row>
    <row r="5" spans="1:45" x14ac:dyDescent="0.2">
      <c r="A5" s="66">
        <v>1970</v>
      </c>
      <c r="G5" s="70">
        <v>448</v>
      </c>
      <c r="AG5" s="66">
        <v>1970</v>
      </c>
      <c r="AN5" s="66">
        <v>1970</v>
      </c>
    </row>
    <row r="6" spans="1:45" x14ac:dyDescent="0.2">
      <c r="A6" s="66">
        <f t="shared" ref="A6:A48" si="0">A5+1</f>
        <v>1971</v>
      </c>
      <c r="G6" s="70">
        <v>516</v>
      </c>
      <c r="AG6" s="66">
        <f t="shared" ref="AG6:AG48" si="1">AG5+1</f>
        <v>1971</v>
      </c>
      <c r="AN6" s="66">
        <f t="shared" ref="AN6:AN48" si="2">AN5+1</f>
        <v>1971</v>
      </c>
    </row>
    <row r="7" spans="1:45" x14ac:dyDescent="0.2">
      <c r="A7" s="66">
        <f t="shared" si="0"/>
        <v>1972</v>
      </c>
      <c r="G7" s="70">
        <v>610</v>
      </c>
      <c r="AG7" s="66">
        <f t="shared" si="1"/>
        <v>1972</v>
      </c>
      <c r="AN7" s="66">
        <f t="shared" si="2"/>
        <v>1972</v>
      </c>
    </row>
    <row r="8" spans="1:45" x14ac:dyDescent="0.2">
      <c r="A8" s="66">
        <f t="shared" si="0"/>
        <v>1973</v>
      </c>
      <c r="G8" s="70">
        <v>713</v>
      </c>
      <c r="AG8" s="66">
        <f t="shared" si="1"/>
        <v>1973</v>
      </c>
      <c r="AN8" s="66">
        <f t="shared" si="2"/>
        <v>1973</v>
      </c>
    </row>
    <row r="9" spans="1:45" x14ac:dyDescent="0.2">
      <c r="A9" s="66">
        <f t="shared" si="0"/>
        <v>1974</v>
      </c>
      <c r="G9" s="70">
        <v>896</v>
      </c>
      <c r="AG9" s="66">
        <f t="shared" si="1"/>
        <v>1974</v>
      </c>
      <c r="AN9" s="66">
        <f t="shared" si="2"/>
        <v>1974</v>
      </c>
    </row>
    <row r="10" spans="1:45" ht="13.75" customHeight="1" x14ac:dyDescent="0.2">
      <c r="A10" s="66">
        <f t="shared" si="0"/>
        <v>1975</v>
      </c>
      <c r="E10" s="71">
        <v>1124.9706072788799</v>
      </c>
      <c r="F10" s="72">
        <v>1125</v>
      </c>
      <c r="G10" s="70">
        <v>1125</v>
      </c>
      <c r="J10" s="70">
        <f t="shared" ref="J10:J19" si="3">0.7*E10</f>
        <v>787.4794250952159</v>
      </c>
      <c r="L10" s="73">
        <f t="shared" ref="L10:L33" si="4">J10*(1+$K$50)</f>
        <v>967.94681065186364</v>
      </c>
      <c r="M10" s="1" t="s">
        <v>217</v>
      </c>
      <c r="N10" s="74">
        <f t="shared" ref="N10:N48" si="5">L10/E10</f>
        <v>0.86041964509025604</v>
      </c>
      <c r="P10" s="75">
        <v>131</v>
      </c>
      <c r="Q10" s="70">
        <v>32.299999999999997</v>
      </c>
      <c r="V10" s="73">
        <f t="shared" ref="V10:V29" si="6">Q10*$S$50*2.42</f>
        <v>40.164588147909157</v>
      </c>
      <c r="W10" s="1" t="s">
        <v>218</v>
      </c>
      <c r="Y10" s="76">
        <v>82</v>
      </c>
      <c r="Z10" s="70">
        <f t="shared" ref="Z10:Z48" si="7">(V10/P10)*Y10</f>
        <v>25.141192581133978</v>
      </c>
      <c r="AE10" s="70">
        <f t="shared" ref="AE10:AE48" si="8">V10+Z10</f>
        <v>65.305780729043136</v>
      </c>
      <c r="AG10" s="66">
        <f t="shared" si="1"/>
        <v>1975</v>
      </c>
      <c r="AH10" s="70">
        <f t="shared" ref="AH10:AH48" si="9">E10+P10+Y10</f>
        <v>1337.9706072788799</v>
      </c>
      <c r="AI10" s="70">
        <f t="shared" ref="AI10:AI48" si="10">E10+Q10</f>
        <v>1157.2706072788799</v>
      </c>
      <c r="AJ10" s="70">
        <f t="shared" ref="AJ10:AJ48" si="11">L10+AE10</f>
        <v>1033.2525913809068</v>
      </c>
      <c r="AM10" s="70">
        <v>12199</v>
      </c>
      <c r="AN10" s="66">
        <f t="shared" si="2"/>
        <v>1975</v>
      </c>
      <c r="AO10" s="74">
        <f t="shared" ref="AO10:AO48" si="12">AH10/$AM10</f>
        <v>0.10967871196646282</v>
      </c>
      <c r="AP10" s="74">
        <f t="shared" ref="AP10:AP48" si="13">AI10/$AM10</f>
        <v>9.4866022401744396E-2</v>
      </c>
      <c r="AQ10" s="77">
        <f t="shared" ref="AQ10:AQ48" si="14">AJ10/$AM10</f>
        <v>8.4699777963841857E-2</v>
      </c>
      <c r="AS10" s="74">
        <f t="shared" ref="AS10:AS48" si="15">AE10/AM10</f>
        <v>5.3533716475976014E-3</v>
      </c>
    </row>
    <row r="11" spans="1:45" x14ac:dyDescent="0.2">
      <c r="A11" s="66">
        <f t="shared" si="0"/>
        <v>1976</v>
      </c>
      <c r="E11" s="71">
        <v>1368.6088211281999</v>
      </c>
      <c r="F11" s="72">
        <v>1368.6</v>
      </c>
      <c r="G11" s="70">
        <v>1368.6</v>
      </c>
      <c r="J11" s="70">
        <f t="shared" si="3"/>
        <v>958.02617478973991</v>
      </c>
      <c r="L11" s="73">
        <f t="shared" si="4"/>
        <v>1177.5779161425194</v>
      </c>
      <c r="M11" s="1"/>
      <c r="N11" s="74">
        <f t="shared" si="5"/>
        <v>0.86041964509025592</v>
      </c>
      <c r="P11" s="75">
        <v>165</v>
      </c>
      <c r="Q11" s="70">
        <v>46.9</v>
      </c>
      <c r="V11" s="73">
        <f t="shared" si="6"/>
        <v>58.319479385044573</v>
      </c>
      <c r="W11" s="1"/>
      <c r="Y11" s="76">
        <v>92</v>
      </c>
      <c r="Z11" s="70">
        <f t="shared" si="7"/>
        <v>32.517527899540006</v>
      </c>
      <c r="AE11" s="70">
        <f t="shared" si="8"/>
        <v>90.837007284584587</v>
      </c>
      <c r="AG11" s="66">
        <f t="shared" si="1"/>
        <v>1976</v>
      </c>
      <c r="AH11" s="70">
        <f t="shared" si="9"/>
        <v>1625.6088211281999</v>
      </c>
      <c r="AI11" s="70">
        <f t="shared" si="10"/>
        <v>1415.5088211282</v>
      </c>
      <c r="AJ11" s="70">
        <f t="shared" si="11"/>
        <v>1268.414923427104</v>
      </c>
      <c r="AM11" s="70">
        <v>14050</v>
      </c>
      <c r="AN11" s="66">
        <f t="shared" si="2"/>
        <v>1976</v>
      </c>
      <c r="AO11" s="74">
        <f t="shared" si="12"/>
        <v>0.1157016954539644</v>
      </c>
      <c r="AP11" s="74">
        <f t="shared" si="13"/>
        <v>0.10074795879916014</v>
      </c>
      <c r="AQ11" s="77">
        <f t="shared" si="14"/>
        <v>9.0278642236804554E-2</v>
      </c>
      <c r="AS11" s="74">
        <f t="shared" si="15"/>
        <v>6.4652674223903616E-3</v>
      </c>
    </row>
    <row r="12" spans="1:45" x14ac:dyDescent="0.2">
      <c r="A12" s="66">
        <f t="shared" si="0"/>
        <v>1977</v>
      </c>
      <c r="E12" s="71">
        <v>1576.9561023235001</v>
      </c>
      <c r="F12" s="72">
        <v>1577</v>
      </c>
      <c r="G12" s="70">
        <v>1577</v>
      </c>
      <c r="J12" s="70">
        <f t="shared" si="3"/>
        <v>1103.86927162645</v>
      </c>
      <c r="L12" s="73">
        <f t="shared" si="4"/>
        <v>1356.8440098840993</v>
      </c>
      <c r="M12" s="1"/>
      <c r="N12" s="74">
        <f t="shared" si="5"/>
        <v>0.86041964509025592</v>
      </c>
      <c r="P12" s="75">
        <v>194</v>
      </c>
      <c r="Q12" s="70">
        <v>55.6</v>
      </c>
      <c r="V12" s="73">
        <f t="shared" si="6"/>
        <v>69.137804985255414</v>
      </c>
      <c r="W12" s="1"/>
      <c r="Y12" s="76">
        <v>102</v>
      </c>
      <c r="Z12" s="70">
        <f t="shared" si="7"/>
        <v>36.35080468296934</v>
      </c>
      <c r="AE12" s="70">
        <f t="shared" si="8"/>
        <v>105.48860966822475</v>
      </c>
      <c r="AG12" s="66">
        <f t="shared" si="1"/>
        <v>1977</v>
      </c>
      <c r="AH12" s="70">
        <f t="shared" si="9"/>
        <v>1872.9561023235001</v>
      </c>
      <c r="AI12" s="70">
        <f t="shared" si="10"/>
        <v>1632.5561023235</v>
      </c>
      <c r="AJ12" s="70">
        <f t="shared" si="11"/>
        <v>1462.3326195523241</v>
      </c>
      <c r="AM12" s="70">
        <v>15450</v>
      </c>
      <c r="AN12" s="66">
        <f t="shared" si="2"/>
        <v>1977</v>
      </c>
      <c r="AO12" s="74">
        <f t="shared" si="12"/>
        <v>0.12122693218922331</v>
      </c>
      <c r="AP12" s="74">
        <f t="shared" si="13"/>
        <v>0.10566706163906149</v>
      </c>
      <c r="AQ12" s="77">
        <f t="shared" si="14"/>
        <v>9.4649360488823567E-2</v>
      </c>
      <c r="AS12" s="74">
        <f t="shared" si="15"/>
        <v>6.8277417260986899E-3</v>
      </c>
    </row>
    <row r="13" spans="1:45" x14ac:dyDescent="0.2">
      <c r="A13" s="66">
        <f t="shared" si="0"/>
        <v>1978</v>
      </c>
      <c r="E13" s="71">
        <v>1851.8489414933699</v>
      </c>
      <c r="F13" s="72">
        <v>1851.8</v>
      </c>
      <c r="G13" s="70">
        <v>1851.9</v>
      </c>
      <c r="J13" s="70">
        <f t="shared" si="3"/>
        <v>1296.2942590453588</v>
      </c>
      <c r="L13" s="73">
        <f t="shared" si="4"/>
        <v>1593.3672090004914</v>
      </c>
      <c r="M13" s="1"/>
      <c r="N13" s="74">
        <f t="shared" si="5"/>
        <v>0.86041964509025592</v>
      </c>
      <c r="P13" s="75">
        <v>225</v>
      </c>
      <c r="Q13" s="70">
        <v>66</v>
      </c>
      <c r="V13" s="73">
        <f t="shared" si="6"/>
        <v>82.070056277461461</v>
      </c>
      <c r="W13" s="1"/>
      <c r="Y13" s="76">
        <v>111</v>
      </c>
      <c r="Z13" s="70">
        <f t="shared" si="7"/>
        <v>40.487894430214325</v>
      </c>
      <c r="AE13" s="70">
        <f t="shared" si="8"/>
        <v>122.55795070767579</v>
      </c>
      <c r="AG13" s="66">
        <f t="shared" si="1"/>
        <v>1978</v>
      </c>
      <c r="AH13" s="70">
        <f t="shared" si="9"/>
        <v>2187.8489414933701</v>
      </c>
      <c r="AI13" s="70">
        <f t="shared" si="10"/>
        <v>1917.8489414933699</v>
      </c>
      <c r="AJ13" s="70">
        <f t="shared" si="11"/>
        <v>1715.925159708167</v>
      </c>
      <c r="AM13" s="70">
        <v>17107</v>
      </c>
      <c r="AN13" s="66">
        <f t="shared" si="2"/>
        <v>1978</v>
      </c>
      <c r="AO13" s="74">
        <f t="shared" si="12"/>
        <v>0.12789202908127492</v>
      </c>
      <c r="AP13" s="74">
        <f t="shared" si="13"/>
        <v>0.11210901627949786</v>
      </c>
      <c r="AQ13" s="77">
        <f t="shared" si="14"/>
        <v>0.10030543986135307</v>
      </c>
      <c r="AS13" s="74">
        <f t="shared" si="15"/>
        <v>7.164198907328917E-3</v>
      </c>
    </row>
    <row r="14" spans="1:45" x14ac:dyDescent="0.2">
      <c r="A14" s="66">
        <f t="shared" si="0"/>
        <v>1979</v>
      </c>
      <c r="E14" s="71">
        <v>2171.7083793289698</v>
      </c>
      <c r="F14" s="72">
        <v>2171.6999999999998</v>
      </c>
      <c r="G14" s="70">
        <v>2171.6999999999998</v>
      </c>
      <c r="J14" s="70">
        <f t="shared" si="3"/>
        <v>1520.1958655302788</v>
      </c>
      <c r="L14" s="73">
        <f t="shared" si="4"/>
        <v>1868.5805529817671</v>
      </c>
      <c r="M14" s="1"/>
      <c r="N14" s="74">
        <f t="shared" si="5"/>
        <v>0.86041964509025592</v>
      </c>
      <c r="P14" s="75">
        <v>272</v>
      </c>
      <c r="Q14" s="70">
        <v>86.8</v>
      </c>
      <c r="V14" s="73">
        <f t="shared" si="6"/>
        <v>107.93455886187354</v>
      </c>
      <c r="W14" s="1"/>
      <c r="Y14" s="76">
        <v>130</v>
      </c>
      <c r="Z14" s="70">
        <f t="shared" si="7"/>
        <v>51.586370044277793</v>
      </c>
      <c r="AE14" s="70">
        <f t="shared" si="8"/>
        <v>159.52092890615134</v>
      </c>
      <c r="AG14" s="66">
        <f t="shared" si="1"/>
        <v>1979</v>
      </c>
      <c r="AH14" s="70">
        <f t="shared" si="9"/>
        <v>2573.7083793289698</v>
      </c>
      <c r="AI14" s="70">
        <f t="shared" si="10"/>
        <v>2258.50837932897</v>
      </c>
      <c r="AJ14" s="70">
        <f t="shared" si="11"/>
        <v>2028.1014818879185</v>
      </c>
      <c r="AM14" s="70">
        <v>19170</v>
      </c>
      <c r="AN14" s="66">
        <f t="shared" si="2"/>
        <v>1979</v>
      </c>
      <c r="AO14" s="74">
        <f t="shared" si="12"/>
        <v>0.13425708812357692</v>
      </c>
      <c r="AP14" s="74">
        <f t="shared" si="13"/>
        <v>0.11781473027276838</v>
      </c>
      <c r="AQ14" s="77">
        <f t="shared" si="14"/>
        <v>0.10579559112613034</v>
      </c>
      <c r="AS14" s="74">
        <f t="shared" si="15"/>
        <v>8.321383876168563E-3</v>
      </c>
    </row>
    <row r="15" spans="1:45" x14ac:dyDescent="0.2">
      <c r="A15" s="66">
        <f t="shared" si="0"/>
        <v>1980</v>
      </c>
      <c r="E15" s="71">
        <v>2539.6444478742001</v>
      </c>
      <c r="F15" s="72">
        <v>2539.6</v>
      </c>
      <c r="G15" s="70">
        <v>2539.6</v>
      </c>
      <c r="J15" s="70">
        <f t="shared" si="3"/>
        <v>1777.75111351194</v>
      </c>
      <c r="L15" s="73">
        <f t="shared" si="4"/>
        <v>2185.1599744953583</v>
      </c>
      <c r="M15" s="1"/>
      <c r="N15" s="74">
        <f t="shared" si="5"/>
        <v>0.86041964509025592</v>
      </c>
      <c r="P15" s="75">
        <v>352</v>
      </c>
      <c r="Q15" s="70">
        <v>117.3</v>
      </c>
      <c r="V15" s="73">
        <f t="shared" si="6"/>
        <v>145.8608727476701</v>
      </c>
      <c r="W15" s="1"/>
      <c r="Y15" s="76">
        <v>151</v>
      </c>
      <c r="Z15" s="70">
        <f t="shared" si="7"/>
        <v>62.570999388915297</v>
      </c>
      <c r="AE15" s="70">
        <f t="shared" si="8"/>
        <v>208.43187213658541</v>
      </c>
      <c r="AG15" s="66">
        <f t="shared" si="1"/>
        <v>1980</v>
      </c>
      <c r="AH15" s="70">
        <f t="shared" si="9"/>
        <v>3042.6444478742001</v>
      </c>
      <c r="AI15" s="70">
        <f t="shared" si="10"/>
        <v>2656.9444478742003</v>
      </c>
      <c r="AJ15" s="70">
        <f t="shared" si="11"/>
        <v>2393.5918466319436</v>
      </c>
      <c r="AM15" s="70">
        <v>22298</v>
      </c>
      <c r="AN15" s="66">
        <f t="shared" si="2"/>
        <v>1980</v>
      </c>
      <c r="AO15" s="74">
        <f t="shared" si="12"/>
        <v>0.136453693061001</v>
      </c>
      <c r="AP15" s="74">
        <f t="shared" si="13"/>
        <v>0.11915617758876133</v>
      </c>
      <c r="AQ15" s="77">
        <f t="shared" si="14"/>
        <v>0.10734558465476471</v>
      </c>
      <c r="AS15" s="74">
        <f t="shared" si="15"/>
        <v>9.3475590697186025E-3</v>
      </c>
    </row>
    <row r="16" spans="1:45" x14ac:dyDescent="0.2">
      <c r="A16" s="66">
        <f t="shared" si="0"/>
        <v>1981</v>
      </c>
      <c r="E16" s="71">
        <v>2889.85315447413</v>
      </c>
      <c r="F16" s="72">
        <v>2889.9</v>
      </c>
      <c r="G16" s="70">
        <v>2889.9</v>
      </c>
      <c r="J16" s="70">
        <f t="shared" si="3"/>
        <v>2022.8972081318909</v>
      </c>
      <c r="L16" s="73">
        <f t="shared" si="4"/>
        <v>2486.4864255355878</v>
      </c>
      <c r="M16" s="1"/>
      <c r="N16" s="74">
        <f t="shared" si="5"/>
        <v>0.86041964509025604</v>
      </c>
      <c r="P16" s="75">
        <v>495</v>
      </c>
      <c r="Q16" s="70">
        <v>180.2</v>
      </c>
      <c r="V16" s="73">
        <f t="shared" si="6"/>
        <v>224.07612335149324</v>
      </c>
      <c r="W16" s="1"/>
      <c r="Y16" s="76">
        <v>177</v>
      </c>
      <c r="Z16" s="70">
        <f t="shared" si="7"/>
        <v>80.124189562049096</v>
      </c>
      <c r="AE16" s="70">
        <f t="shared" si="8"/>
        <v>304.20031291354235</v>
      </c>
      <c r="AG16" s="66">
        <f t="shared" si="1"/>
        <v>1981</v>
      </c>
      <c r="AH16" s="70">
        <f t="shared" si="9"/>
        <v>3561.85315447413</v>
      </c>
      <c r="AI16" s="70">
        <f t="shared" si="10"/>
        <v>3070.0531544741298</v>
      </c>
      <c r="AJ16" s="70">
        <f t="shared" si="11"/>
        <v>2790.6867384491302</v>
      </c>
      <c r="AM16" s="70">
        <v>26277</v>
      </c>
      <c r="AN16" s="66">
        <f t="shared" si="2"/>
        <v>1981</v>
      </c>
      <c r="AO16" s="74">
        <f t="shared" si="12"/>
        <v>0.13555022089561708</v>
      </c>
      <c r="AP16" s="74">
        <f t="shared" si="13"/>
        <v>0.1168342335302405</v>
      </c>
      <c r="AQ16" s="77">
        <f t="shared" si="14"/>
        <v>0.1062026387505853</v>
      </c>
      <c r="AS16" s="74">
        <f t="shared" si="15"/>
        <v>1.1576675911007434E-2</v>
      </c>
    </row>
    <row r="17" spans="1:45" x14ac:dyDescent="0.2">
      <c r="A17" s="66">
        <f t="shared" si="0"/>
        <v>1982</v>
      </c>
      <c r="E17" s="71">
        <v>3384.7946502201798</v>
      </c>
      <c r="F17" s="72">
        <v>3384.8</v>
      </c>
      <c r="G17" s="70">
        <v>3384.8</v>
      </c>
      <c r="J17" s="70">
        <f t="shared" si="3"/>
        <v>2369.3562551541258</v>
      </c>
      <c r="L17" s="73">
        <f t="shared" si="4"/>
        <v>2912.3438116458442</v>
      </c>
      <c r="M17" s="1"/>
      <c r="N17" s="74">
        <f t="shared" si="5"/>
        <v>0.86041964509025592</v>
      </c>
      <c r="P17" s="75">
        <v>586</v>
      </c>
      <c r="Q17" s="70">
        <v>181.2</v>
      </c>
      <c r="V17" s="73">
        <f t="shared" si="6"/>
        <v>225.31960905266686</v>
      </c>
      <c r="W17" s="1"/>
      <c r="Y17" s="76">
        <v>214</v>
      </c>
      <c r="Z17" s="70">
        <f t="shared" si="7"/>
        <v>82.283952793977321</v>
      </c>
      <c r="AE17" s="70">
        <f t="shared" si="8"/>
        <v>307.6035618466442</v>
      </c>
      <c r="AG17" s="66">
        <f t="shared" si="1"/>
        <v>1982</v>
      </c>
      <c r="AH17" s="70">
        <f t="shared" si="9"/>
        <v>4184.7946502201794</v>
      </c>
      <c r="AI17" s="70">
        <f t="shared" si="10"/>
        <v>3565.9946502201797</v>
      </c>
      <c r="AJ17" s="70">
        <f t="shared" si="11"/>
        <v>3219.9473734924886</v>
      </c>
      <c r="AM17" s="70">
        <v>30759</v>
      </c>
      <c r="AN17" s="66">
        <f t="shared" si="2"/>
        <v>1982</v>
      </c>
      <c r="AO17" s="74">
        <f t="shared" si="12"/>
        <v>0.13605106311064011</v>
      </c>
      <c r="AP17" s="74">
        <f t="shared" si="13"/>
        <v>0.11593337397900386</v>
      </c>
      <c r="AQ17" s="77">
        <f t="shared" si="14"/>
        <v>0.1046830967681813</v>
      </c>
      <c r="AS17" s="74">
        <f t="shared" si="15"/>
        <v>1.0000440906617386E-2</v>
      </c>
    </row>
    <row r="18" spans="1:45" x14ac:dyDescent="0.2">
      <c r="A18" s="66">
        <f t="shared" si="0"/>
        <v>1983</v>
      </c>
      <c r="E18" s="71">
        <v>3741.5648704729701</v>
      </c>
      <c r="F18" s="72">
        <v>3741.6</v>
      </c>
      <c r="G18" s="70">
        <v>3741.6</v>
      </c>
      <c r="J18" s="70">
        <f t="shared" si="3"/>
        <v>2619.0954093310788</v>
      </c>
      <c r="L18" s="73">
        <f t="shared" si="4"/>
        <v>3219.3159179345225</v>
      </c>
      <c r="M18" s="1"/>
      <c r="N18" s="74">
        <f t="shared" si="5"/>
        <v>0.86041964509025592</v>
      </c>
      <c r="P18" s="75">
        <v>677</v>
      </c>
      <c r="Q18" s="70">
        <v>205.5</v>
      </c>
      <c r="V18" s="73">
        <f t="shared" si="6"/>
        <v>255.53631159118677</v>
      </c>
      <c r="W18" s="1"/>
      <c r="Y18" s="76">
        <v>248</v>
      </c>
      <c r="Z18" s="70">
        <f t="shared" si="7"/>
        <v>93.608574999430317</v>
      </c>
      <c r="AE18" s="70">
        <f t="shared" si="8"/>
        <v>349.14488659061709</v>
      </c>
      <c r="AG18" s="66">
        <f t="shared" si="1"/>
        <v>1983</v>
      </c>
      <c r="AH18" s="70">
        <f t="shared" si="9"/>
        <v>4666.5648704729701</v>
      </c>
      <c r="AI18" s="70">
        <f t="shared" si="10"/>
        <v>3947.0648704729701</v>
      </c>
      <c r="AJ18" s="70">
        <f t="shared" si="11"/>
        <v>3568.4608045251398</v>
      </c>
      <c r="AM18" s="70">
        <v>34039</v>
      </c>
      <c r="AN18" s="66">
        <f t="shared" si="2"/>
        <v>1983</v>
      </c>
      <c r="AO18" s="74">
        <f t="shared" si="12"/>
        <v>0.13709465232447987</v>
      </c>
      <c r="AP18" s="74">
        <f t="shared" si="13"/>
        <v>0.11595713359596257</v>
      </c>
      <c r="AQ18" s="77">
        <f t="shared" si="14"/>
        <v>0.10483447823159141</v>
      </c>
      <c r="AS18" s="74">
        <f t="shared" si="15"/>
        <v>1.025720163902045E-2</v>
      </c>
    </row>
    <row r="19" spans="1:45" x14ac:dyDescent="0.2">
      <c r="A19" s="66">
        <f t="shared" si="0"/>
        <v>1984</v>
      </c>
      <c r="E19" s="71">
        <v>3915.5390063064801</v>
      </c>
      <c r="F19" s="72">
        <v>3915.5</v>
      </c>
      <c r="G19" s="70">
        <v>3915.5</v>
      </c>
      <c r="J19" s="70">
        <f t="shared" si="3"/>
        <v>2740.877304414536</v>
      </c>
      <c r="L19" s="73">
        <f t="shared" si="4"/>
        <v>3369.0066821432752</v>
      </c>
      <c r="M19" s="1"/>
      <c r="N19" s="74">
        <f t="shared" si="5"/>
        <v>0.86041964509025592</v>
      </c>
      <c r="P19" s="75">
        <v>735</v>
      </c>
      <c r="Q19" s="70">
        <v>220.9</v>
      </c>
      <c r="V19" s="73">
        <f t="shared" si="6"/>
        <v>274.68599138926112</v>
      </c>
      <c r="W19" s="1"/>
      <c r="Y19" s="76">
        <v>271</v>
      </c>
      <c r="Z19" s="70">
        <f t="shared" si="7"/>
        <v>101.27878049862552</v>
      </c>
      <c r="AE19" s="70">
        <f t="shared" si="8"/>
        <v>375.96477188788663</v>
      </c>
      <c r="AG19" s="66">
        <f t="shared" si="1"/>
        <v>1984</v>
      </c>
      <c r="AH19" s="70">
        <f t="shared" si="9"/>
        <v>4921.5390063064806</v>
      </c>
      <c r="AI19" s="70">
        <f t="shared" si="10"/>
        <v>4136.4390063064802</v>
      </c>
      <c r="AJ19" s="70">
        <f t="shared" si="11"/>
        <v>3744.9714540311616</v>
      </c>
      <c r="AM19" s="70">
        <v>36743</v>
      </c>
      <c r="AN19" s="66">
        <f t="shared" si="2"/>
        <v>1984</v>
      </c>
      <c r="AO19" s="74">
        <f t="shared" si="12"/>
        <v>0.13394494206533164</v>
      </c>
      <c r="AP19" s="74">
        <f t="shared" si="13"/>
        <v>0.11257760679058543</v>
      </c>
      <c r="AQ19" s="77">
        <f t="shared" si="14"/>
        <v>0.10192339912449069</v>
      </c>
      <c r="AS19" s="74">
        <f t="shared" si="15"/>
        <v>1.0232282935195456E-2</v>
      </c>
    </row>
    <row r="20" spans="1:45" ht="13.75" customHeight="1" x14ac:dyDescent="0.2">
      <c r="A20" s="66">
        <f t="shared" si="0"/>
        <v>1985</v>
      </c>
      <c r="E20" s="71">
        <v>4105.8817518508904</v>
      </c>
      <c r="F20" s="72">
        <v>4105.8999999999996</v>
      </c>
      <c r="G20" s="70">
        <v>4105.8999999999996</v>
      </c>
      <c r="I20" s="74">
        <v>0.697130585002531</v>
      </c>
      <c r="J20" s="70">
        <f t="shared" ref="J20:J29" si="16">I20*E20</f>
        <v>2862.3357476190281</v>
      </c>
      <c r="L20" s="78">
        <f t="shared" si="4"/>
        <v>3518.2998687078812</v>
      </c>
      <c r="M20" s="1" t="s">
        <v>219</v>
      </c>
      <c r="N20" s="74">
        <f t="shared" si="5"/>
        <v>0.85689264361348616</v>
      </c>
      <c r="P20" s="75">
        <v>862</v>
      </c>
      <c r="Q20" s="70">
        <v>272.3</v>
      </c>
      <c r="V20" s="73">
        <f t="shared" si="6"/>
        <v>338.60115642958715</v>
      </c>
      <c r="W20" s="1"/>
      <c r="Y20" s="76">
        <v>282</v>
      </c>
      <c r="Z20" s="70">
        <f t="shared" si="7"/>
        <v>110.7720720570111</v>
      </c>
      <c r="AE20" s="70">
        <f t="shared" si="8"/>
        <v>449.37322848659824</v>
      </c>
      <c r="AG20" s="66">
        <f t="shared" si="1"/>
        <v>1985</v>
      </c>
      <c r="AH20" s="70">
        <f t="shared" si="9"/>
        <v>5249.8817518508904</v>
      </c>
      <c r="AI20" s="70">
        <f t="shared" si="10"/>
        <v>4378.1817518508906</v>
      </c>
      <c r="AJ20" s="70">
        <f t="shared" si="11"/>
        <v>3967.6730971944794</v>
      </c>
      <c r="AM20" s="70">
        <v>39842</v>
      </c>
      <c r="AN20" s="66">
        <f t="shared" si="2"/>
        <v>1985</v>
      </c>
      <c r="AO20" s="74">
        <f t="shared" si="12"/>
        <v>0.13176752552208448</v>
      </c>
      <c r="AP20" s="74">
        <f t="shared" si="13"/>
        <v>0.10988860378120803</v>
      </c>
      <c r="AQ20" s="77">
        <f t="shared" si="14"/>
        <v>9.9585188926120158E-2</v>
      </c>
      <c r="AS20" s="74">
        <f t="shared" si="15"/>
        <v>1.127888229723905E-2</v>
      </c>
    </row>
    <row r="21" spans="1:45" x14ac:dyDescent="0.2">
      <c r="A21" s="66">
        <f t="shared" si="0"/>
        <v>1986</v>
      </c>
      <c r="E21" s="71">
        <v>4087.3496305133299</v>
      </c>
      <c r="F21" s="72">
        <v>4087.3</v>
      </c>
      <c r="G21" s="70">
        <v>4087.4</v>
      </c>
      <c r="I21" s="74">
        <v>0.70561850416294802</v>
      </c>
      <c r="J21" s="70">
        <f t="shared" si="16"/>
        <v>2884.1095322737942</v>
      </c>
      <c r="L21" s="78">
        <f t="shared" si="4"/>
        <v>3545.0635716577749</v>
      </c>
      <c r="M21" s="1"/>
      <c r="N21" s="74">
        <f t="shared" si="5"/>
        <v>0.86732574703000165</v>
      </c>
      <c r="P21" s="75">
        <v>1009</v>
      </c>
      <c r="Q21" s="70">
        <v>357.5</v>
      </c>
      <c r="V21" s="73">
        <f t="shared" si="6"/>
        <v>444.54613816958289</v>
      </c>
      <c r="W21" s="1"/>
      <c r="Y21" s="76">
        <v>301</v>
      </c>
      <c r="Z21" s="70">
        <f t="shared" si="7"/>
        <v>132.61485390390928</v>
      </c>
      <c r="AE21" s="70">
        <f t="shared" si="8"/>
        <v>577.16099207349214</v>
      </c>
      <c r="AG21" s="66">
        <f t="shared" si="1"/>
        <v>1986</v>
      </c>
      <c r="AH21" s="70">
        <f t="shared" si="9"/>
        <v>5397.3496305133303</v>
      </c>
      <c r="AI21" s="70">
        <f t="shared" si="10"/>
        <v>4444.8496305133303</v>
      </c>
      <c r="AJ21" s="70">
        <f t="shared" si="11"/>
        <v>4122.2245637312672</v>
      </c>
      <c r="AM21" s="70">
        <v>43338</v>
      </c>
      <c r="AN21" s="66">
        <f t="shared" si="2"/>
        <v>1986</v>
      </c>
      <c r="AO21" s="74">
        <f t="shared" si="12"/>
        <v>0.12454081015536782</v>
      </c>
      <c r="AP21" s="74">
        <f t="shared" si="13"/>
        <v>0.10256240782946445</v>
      </c>
      <c r="AQ21" s="77">
        <f t="shared" si="14"/>
        <v>9.5118015684417079E-2</v>
      </c>
      <c r="AS21" s="74">
        <f t="shared" si="15"/>
        <v>1.3317665606938303E-2</v>
      </c>
    </row>
    <row r="22" spans="1:45" x14ac:dyDescent="0.2">
      <c r="A22" s="66">
        <f t="shared" si="0"/>
        <v>1987</v>
      </c>
      <c r="E22" s="71">
        <v>4329.1542704681697</v>
      </c>
      <c r="F22" s="72">
        <v>4329.2</v>
      </c>
      <c r="G22" s="70">
        <v>4329.2</v>
      </c>
      <c r="I22" s="74">
        <v>0.71306209803812004</v>
      </c>
      <c r="J22" s="70">
        <f t="shared" si="16"/>
        <v>3086.9558268307201</v>
      </c>
      <c r="L22" s="78">
        <f t="shared" si="4"/>
        <v>3794.3963384728372</v>
      </c>
      <c r="M22" s="1"/>
      <c r="N22" s="74">
        <f t="shared" si="5"/>
        <v>0.87647519617324654</v>
      </c>
      <c r="P22" s="75">
        <v>1142</v>
      </c>
      <c r="Q22" s="70">
        <v>431.5</v>
      </c>
      <c r="V22" s="73">
        <f t="shared" si="6"/>
        <v>536.56408005643357</v>
      </c>
      <c r="W22" s="1"/>
      <c r="Y22" s="76">
        <v>358</v>
      </c>
      <c r="Z22" s="70">
        <f t="shared" si="7"/>
        <v>168.20485171646516</v>
      </c>
      <c r="AE22" s="70">
        <f t="shared" si="8"/>
        <v>704.76893177289867</v>
      </c>
      <c r="AG22" s="66">
        <f t="shared" si="1"/>
        <v>1987</v>
      </c>
      <c r="AH22" s="70">
        <f t="shared" si="9"/>
        <v>5829.1542704681697</v>
      </c>
      <c r="AI22" s="70">
        <f t="shared" si="10"/>
        <v>4760.6542704681697</v>
      </c>
      <c r="AJ22" s="70">
        <f t="shared" si="11"/>
        <v>4499.1652702457359</v>
      </c>
      <c r="AM22" s="70">
        <v>46789</v>
      </c>
      <c r="AN22" s="66">
        <f t="shared" si="2"/>
        <v>1987</v>
      </c>
      <c r="AO22" s="74">
        <f t="shared" si="12"/>
        <v>0.12458386096022932</v>
      </c>
      <c r="AP22" s="74">
        <f t="shared" si="13"/>
        <v>0.10174729681053601</v>
      </c>
      <c r="AQ22" s="77">
        <f t="shared" si="14"/>
        <v>9.6158611431014465E-2</v>
      </c>
      <c r="AS22" s="74">
        <f t="shared" si="15"/>
        <v>1.5062705588341248E-2</v>
      </c>
    </row>
    <row r="23" spans="1:45" x14ac:dyDescent="0.2">
      <c r="A23" s="66">
        <f t="shared" si="0"/>
        <v>1988</v>
      </c>
      <c r="E23" s="71">
        <v>4738.6598718882797</v>
      </c>
      <c r="F23" s="72">
        <v>4738.7</v>
      </c>
      <c r="G23" s="70">
        <v>4738.7</v>
      </c>
      <c r="I23" s="74">
        <v>0.71031315035168097</v>
      </c>
      <c r="J23" s="70">
        <f t="shared" si="16"/>
        <v>3365.9324220460567</v>
      </c>
      <c r="L23" s="78">
        <f t="shared" si="4"/>
        <v>4137.3062571066484</v>
      </c>
      <c r="M23" s="1"/>
      <c r="N23" s="74">
        <f t="shared" si="5"/>
        <v>0.87309626961219278</v>
      </c>
      <c r="P23" s="75">
        <v>1364</v>
      </c>
      <c r="Q23" s="70">
        <v>529.9</v>
      </c>
      <c r="V23" s="73">
        <f t="shared" si="6"/>
        <v>658.92307305192151</v>
      </c>
      <c r="W23" s="1"/>
      <c r="Y23" s="76">
        <v>420</v>
      </c>
      <c r="Z23" s="70">
        <f t="shared" si="7"/>
        <v>202.89420137962392</v>
      </c>
      <c r="AE23" s="70">
        <f t="shared" si="8"/>
        <v>861.81727443154546</v>
      </c>
      <c r="AG23" s="66">
        <f t="shared" si="1"/>
        <v>1988</v>
      </c>
      <c r="AH23" s="70">
        <f t="shared" si="9"/>
        <v>6522.6598718882797</v>
      </c>
      <c r="AI23" s="70">
        <f t="shared" si="10"/>
        <v>5268.5598718882793</v>
      </c>
      <c r="AJ23" s="70">
        <f t="shared" si="11"/>
        <v>4999.1235315381937</v>
      </c>
      <c r="AM23" s="70">
        <v>50960</v>
      </c>
      <c r="AN23" s="66">
        <f t="shared" si="2"/>
        <v>1988</v>
      </c>
      <c r="AO23" s="74">
        <f t="shared" si="12"/>
        <v>0.12799568037457379</v>
      </c>
      <c r="AP23" s="74">
        <f t="shared" si="13"/>
        <v>0.10338618272936184</v>
      </c>
      <c r="AQ23" s="77">
        <f t="shared" si="14"/>
        <v>9.8098970399101135E-2</v>
      </c>
      <c r="AS23" s="74">
        <f t="shared" si="15"/>
        <v>1.6911641962942415E-2</v>
      </c>
    </row>
    <row r="24" spans="1:45" x14ac:dyDescent="0.2">
      <c r="A24" s="66">
        <f t="shared" si="0"/>
        <v>1989</v>
      </c>
      <c r="E24" s="71">
        <v>5141.2594027489104</v>
      </c>
      <c r="F24" s="72">
        <v>5141.3</v>
      </c>
      <c r="G24" s="70">
        <v>5141.3</v>
      </c>
      <c r="I24" s="74">
        <v>0.71720547120071998</v>
      </c>
      <c r="J24" s="70">
        <f t="shared" si="16"/>
        <v>3687.3393725136643</v>
      </c>
      <c r="L24" s="78">
        <f t="shared" si="4"/>
        <v>4532.3703346079064</v>
      </c>
      <c r="M24" s="1"/>
      <c r="N24" s="74">
        <f t="shared" si="5"/>
        <v>0.88156810998187618</v>
      </c>
      <c r="P24" s="75">
        <v>1610</v>
      </c>
      <c r="Q24" s="70">
        <v>620.6</v>
      </c>
      <c r="V24" s="73">
        <f t="shared" si="6"/>
        <v>771.70722614837246</v>
      </c>
      <c r="W24" s="1"/>
      <c r="Y24" s="76">
        <v>492</v>
      </c>
      <c r="Z24" s="70">
        <f t="shared" si="7"/>
        <v>235.82605917080699</v>
      </c>
      <c r="AE24" s="70">
        <f t="shared" si="8"/>
        <v>1007.5332853191794</v>
      </c>
      <c r="AG24" s="66">
        <f t="shared" si="1"/>
        <v>1989</v>
      </c>
      <c r="AH24" s="70">
        <f t="shared" si="9"/>
        <v>7243.2594027489104</v>
      </c>
      <c r="AI24" s="70">
        <f t="shared" si="10"/>
        <v>5761.8594027489107</v>
      </c>
      <c r="AJ24" s="70">
        <f t="shared" si="11"/>
        <v>5539.9036199270859</v>
      </c>
      <c r="AM24" s="70">
        <v>56096</v>
      </c>
      <c r="AN24" s="66">
        <f t="shared" si="2"/>
        <v>1989</v>
      </c>
      <c r="AO24" s="74">
        <f t="shared" si="12"/>
        <v>0.1291225649377658</v>
      </c>
      <c r="AP24" s="74">
        <f t="shared" si="13"/>
        <v>0.10271426488072075</v>
      </c>
      <c r="AQ24" s="77">
        <f t="shared" si="14"/>
        <v>9.8757551695790896E-2</v>
      </c>
      <c r="AS24" s="74">
        <f t="shared" si="15"/>
        <v>1.7960875736579781E-2</v>
      </c>
    </row>
    <row r="25" spans="1:45" x14ac:dyDescent="0.2">
      <c r="A25" s="66">
        <f t="shared" si="0"/>
        <v>1990</v>
      </c>
      <c r="E25" s="71">
        <v>6681.8362336992996</v>
      </c>
      <c r="F25" s="72">
        <v>5748.2</v>
      </c>
      <c r="G25" s="70">
        <v>5748.2</v>
      </c>
      <c r="I25" s="74">
        <v>0.71608271242978905</v>
      </c>
      <c r="J25" s="70">
        <f t="shared" si="16"/>
        <v>4784.7474142390402</v>
      </c>
      <c r="L25" s="78">
        <f t="shared" si="4"/>
        <v>5881.2723885801079</v>
      </c>
      <c r="M25" s="1"/>
      <c r="N25" s="74">
        <f t="shared" si="5"/>
        <v>0.88018804754872426</v>
      </c>
      <c r="P25" s="75">
        <v>2080</v>
      </c>
      <c r="Q25" s="70">
        <v>731.7</v>
      </c>
      <c r="V25" s="73">
        <f t="shared" si="6"/>
        <v>909.85848754876588</v>
      </c>
      <c r="W25" s="1"/>
      <c r="Y25" s="76">
        <v>562</v>
      </c>
      <c r="Z25" s="70">
        <f t="shared" si="7"/>
        <v>245.83676442423385</v>
      </c>
      <c r="AE25" s="70">
        <f t="shared" si="8"/>
        <v>1155.6952519729998</v>
      </c>
      <c r="AG25" s="66">
        <f t="shared" si="1"/>
        <v>1990</v>
      </c>
      <c r="AH25" s="70">
        <f t="shared" si="9"/>
        <v>9323.8362336992996</v>
      </c>
      <c r="AI25" s="70">
        <f t="shared" si="10"/>
        <v>7413.5362336992994</v>
      </c>
      <c r="AJ25" s="70">
        <f t="shared" si="11"/>
        <v>7036.9676405531081</v>
      </c>
      <c r="AM25" s="70">
        <v>61093</v>
      </c>
      <c r="AN25" s="66">
        <f t="shared" si="2"/>
        <v>1990</v>
      </c>
      <c r="AO25" s="74">
        <f t="shared" si="12"/>
        <v>0.15261709579983468</v>
      </c>
      <c r="AP25" s="74">
        <f t="shared" si="13"/>
        <v>0.12134837434238455</v>
      </c>
      <c r="AQ25" s="77">
        <f t="shared" si="14"/>
        <v>0.11518451607472391</v>
      </c>
      <c r="AS25" s="74">
        <f t="shared" si="15"/>
        <v>1.8916983156384525E-2</v>
      </c>
    </row>
    <row r="26" spans="1:45" x14ac:dyDescent="0.2">
      <c r="A26" s="66">
        <f t="shared" si="0"/>
        <v>1991</v>
      </c>
      <c r="E26" s="71">
        <v>7636.6041455034901</v>
      </c>
      <c r="F26" s="72">
        <v>6345.2</v>
      </c>
      <c r="G26" s="70">
        <v>6344.9</v>
      </c>
      <c r="I26" s="74">
        <v>0.72326224155205798</v>
      </c>
      <c r="J26" s="70">
        <f t="shared" si="16"/>
        <v>5523.2674321225923</v>
      </c>
      <c r="L26" s="78">
        <f t="shared" si="4"/>
        <v>6789.0397195507012</v>
      </c>
      <c r="M26" s="1"/>
      <c r="N26" s="74">
        <f t="shared" si="5"/>
        <v>0.88901291597629251</v>
      </c>
      <c r="P26" s="75">
        <v>2552</v>
      </c>
      <c r="Q26" s="70">
        <v>865.9</v>
      </c>
      <c r="V26" s="73">
        <f t="shared" si="6"/>
        <v>1076.7342686462707</v>
      </c>
      <c r="W26" s="1"/>
      <c r="Y26" s="76">
        <v>620</v>
      </c>
      <c r="Z26" s="70">
        <f t="shared" si="7"/>
        <v>261.58904645794979</v>
      </c>
      <c r="AE26" s="70">
        <f t="shared" si="8"/>
        <v>1338.3233151042205</v>
      </c>
      <c r="AG26" s="66">
        <f t="shared" si="1"/>
        <v>1991</v>
      </c>
      <c r="AH26" s="70">
        <f t="shared" si="9"/>
        <v>10808.60414550349</v>
      </c>
      <c r="AI26" s="70">
        <f t="shared" si="10"/>
        <v>8502.5041455034898</v>
      </c>
      <c r="AJ26" s="70">
        <f t="shared" si="11"/>
        <v>8127.3630346549216</v>
      </c>
      <c r="AM26" s="70">
        <v>66437</v>
      </c>
      <c r="AN26" s="66">
        <f t="shared" si="2"/>
        <v>1991</v>
      </c>
      <c r="AO26" s="74">
        <f t="shared" si="12"/>
        <v>0.1626895276051521</v>
      </c>
      <c r="AP26" s="74">
        <f t="shared" si="13"/>
        <v>0.1279784479356908</v>
      </c>
      <c r="AQ26" s="77">
        <f t="shared" si="14"/>
        <v>0.12233187884243601</v>
      </c>
      <c r="AS26" s="74">
        <f t="shared" si="15"/>
        <v>2.0144246656294239E-2</v>
      </c>
    </row>
    <row r="27" spans="1:45" x14ac:dyDescent="0.2">
      <c r="A27" s="66">
        <f t="shared" si="0"/>
        <v>1992</v>
      </c>
      <c r="E27" s="71">
        <v>8143.69875044337</v>
      </c>
      <c r="F27" s="72">
        <v>6788.4</v>
      </c>
      <c r="G27" s="70">
        <v>6788.4</v>
      </c>
      <c r="I27" s="74">
        <v>0.74059255146249203</v>
      </c>
      <c r="J27" s="70">
        <f t="shared" si="16"/>
        <v>6031.1626359327638</v>
      </c>
      <c r="L27" s="78">
        <f t="shared" si="4"/>
        <v>7413.3297352726886</v>
      </c>
      <c r="M27" s="1"/>
      <c r="N27" s="74">
        <f t="shared" si="5"/>
        <v>0.910314828979778</v>
      </c>
      <c r="P27" s="75">
        <v>2664</v>
      </c>
      <c r="Q27" s="70">
        <v>968.1</v>
      </c>
      <c r="V27" s="73">
        <f t="shared" si="6"/>
        <v>1203.8185073062186</v>
      </c>
      <c r="W27" s="1"/>
      <c r="Y27" s="76">
        <v>679</v>
      </c>
      <c r="Z27" s="70">
        <f t="shared" si="7"/>
        <v>306.82911653938532</v>
      </c>
      <c r="AE27" s="70">
        <f t="shared" si="8"/>
        <v>1510.6476238456039</v>
      </c>
      <c r="AG27" s="66">
        <f t="shared" si="1"/>
        <v>1992</v>
      </c>
      <c r="AH27" s="70">
        <f t="shared" si="9"/>
        <v>11486.698750443371</v>
      </c>
      <c r="AI27" s="70">
        <f t="shared" si="10"/>
        <v>9111.7987504433695</v>
      </c>
      <c r="AJ27" s="70">
        <f t="shared" si="11"/>
        <v>8923.977359118293</v>
      </c>
      <c r="AM27" s="70">
        <v>69854</v>
      </c>
      <c r="AN27" s="66">
        <f t="shared" si="2"/>
        <v>1992</v>
      </c>
      <c r="AO27" s="74">
        <f t="shared" si="12"/>
        <v>0.16443866851495076</v>
      </c>
      <c r="AP27" s="74">
        <f t="shared" si="13"/>
        <v>0.13044061543280799</v>
      </c>
      <c r="AQ27" s="77">
        <f t="shared" si="14"/>
        <v>0.12775184469204759</v>
      </c>
      <c r="AS27" s="74">
        <f t="shared" si="15"/>
        <v>2.1625785550513987E-2</v>
      </c>
    </row>
    <row r="28" spans="1:45" x14ac:dyDescent="0.2">
      <c r="A28" s="66">
        <f t="shared" si="0"/>
        <v>1993</v>
      </c>
      <c r="E28" s="71">
        <v>8203.2589697264393</v>
      </c>
      <c r="F28" s="72">
        <v>6797.4</v>
      </c>
      <c r="G28" s="70">
        <v>6797.2</v>
      </c>
      <c r="I28" s="74">
        <v>0.74825632386764696</v>
      </c>
      <c r="J28" s="70">
        <f t="shared" si="16"/>
        <v>6138.1404004218066</v>
      </c>
      <c r="L28" s="78">
        <f t="shared" si="4"/>
        <v>7544.8236926358468</v>
      </c>
      <c r="M28" s="1"/>
      <c r="N28" s="74">
        <f t="shared" si="5"/>
        <v>0.91973491516962924</v>
      </c>
      <c r="P28" s="75">
        <v>2742</v>
      </c>
      <c r="Q28" s="70">
        <v>1111.7</v>
      </c>
      <c r="V28" s="73">
        <f t="shared" si="6"/>
        <v>1382.383053994756</v>
      </c>
      <c r="W28" s="1"/>
      <c r="Y28" s="76">
        <v>733</v>
      </c>
      <c r="Z28" s="70">
        <f t="shared" si="7"/>
        <v>369.54295352959741</v>
      </c>
      <c r="AE28" s="70">
        <f t="shared" si="8"/>
        <v>1751.9260075243533</v>
      </c>
      <c r="AG28" s="66">
        <f t="shared" si="1"/>
        <v>1993</v>
      </c>
      <c r="AH28" s="70">
        <f t="shared" si="9"/>
        <v>11678.258969726439</v>
      </c>
      <c r="AI28" s="70">
        <f t="shared" si="10"/>
        <v>9314.95896972644</v>
      </c>
      <c r="AJ28" s="70">
        <f t="shared" si="11"/>
        <v>9296.7497001602005</v>
      </c>
      <c r="AM28" s="70">
        <v>71519</v>
      </c>
      <c r="AN28" s="66">
        <f t="shared" si="2"/>
        <v>1993</v>
      </c>
      <c r="AO28" s="74">
        <f t="shared" si="12"/>
        <v>0.16328890182645786</v>
      </c>
      <c r="AP28" s="74">
        <f t="shared" si="13"/>
        <v>0.13024453599360225</v>
      </c>
      <c r="AQ28" s="77">
        <f t="shared" si="14"/>
        <v>0.12998992855269509</v>
      </c>
      <c r="AS28" s="74">
        <f t="shared" si="15"/>
        <v>2.4495952229817996E-2</v>
      </c>
    </row>
    <row r="29" spans="1:45" x14ac:dyDescent="0.2">
      <c r="A29" s="66">
        <f t="shared" si="0"/>
        <v>1994</v>
      </c>
      <c r="E29" s="71">
        <v>8358.3702627989205</v>
      </c>
      <c r="F29" s="72">
        <v>6923.4</v>
      </c>
      <c r="G29" s="70">
        <v>6922.9</v>
      </c>
      <c r="I29" s="74">
        <v>0.76500378081923404</v>
      </c>
      <c r="J29" s="70">
        <f t="shared" si="16"/>
        <v>6394.1848525282294</v>
      </c>
      <c r="L29" s="78">
        <f t="shared" si="4"/>
        <v>7859.5460877911864</v>
      </c>
      <c r="M29" s="1"/>
      <c r="N29" s="74">
        <f t="shared" si="5"/>
        <v>0.94032040226455638</v>
      </c>
      <c r="P29" s="75">
        <v>2937</v>
      </c>
      <c r="Q29" s="70">
        <v>1260.5999999999999</v>
      </c>
      <c r="V29" s="73">
        <f t="shared" si="6"/>
        <v>1567.5380748995137</v>
      </c>
      <c r="W29" s="1"/>
      <c r="Y29" s="76">
        <v>797</v>
      </c>
      <c r="Z29" s="70">
        <f t="shared" si="7"/>
        <v>425.37550074733144</v>
      </c>
      <c r="AE29" s="70">
        <f t="shared" si="8"/>
        <v>1992.9135756468452</v>
      </c>
      <c r="AG29" s="66">
        <f t="shared" si="1"/>
        <v>1994</v>
      </c>
      <c r="AH29" s="70">
        <f t="shared" si="9"/>
        <v>12092.370262798921</v>
      </c>
      <c r="AI29" s="70">
        <f t="shared" si="10"/>
        <v>9618.9702627989209</v>
      </c>
      <c r="AJ29" s="70">
        <f t="shared" si="11"/>
        <v>9852.4596634380323</v>
      </c>
      <c r="AM29" s="70">
        <v>73160</v>
      </c>
      <c r="AN29" s="66">
        <f t="shared" si="2"/>
        <v>1994</v>
      </c>
      <c r="AO29" s="74">
        <f t="shared" si="12"/>
        <v>0.16528663563147786</v>
      </c>
      <c r="AP29" s="74">
        <f t="shared" si="13"/>
        <v>0.13147854377800602</v>
      </c>
      <c r="AQ29" s="77">
        <f t="shared" si="14"/>
        <v>0.13467003367192498</v>
      </c>
      <c r="AS29" s="74">
        <f t="shared" si="15"/>
        <v>2.7240480804358189E-2</v>
      </c>
    </row>
    <row r="30" spans="1:45" ht="13.75" customHeight="1" x14ac:dyDescent="0.2">
      <c r="A30" s="66">
        <f t="shared" si="0"/>
        <v>1995</v>
      </c>
      <c r="E30" s="71">
        <v>8610.6654214759092</v>
      </c>
      <c r="F30" s="72">
        <v>7153.6</v>
      </c>
      <c r="G30" s="70">
        <v>7153.2</v>
      </c>
      <c r="I30" s="66"/>
      <c r="J30" s="70">
        <f>0.78*E30</f>
        <v>6716.3190287512098</v>
      </c>
      <c r="L30" s="73">
        <f t="shared" si="4"/>
        <v>8255.5040500443556</v>
      </c>
      <c r="M30" s="1" t="s">
        <v>220</v>
      </c>
      <c r="N30" s="74">
        <f t="shared" si="5"/>
        <v>0.95875331881485681</v>
      </c>
      <c r="P30" s="75">
        <v>3002</v>
      </c>
      <c r="Q30" s="70">
        <v>1209.7</v>
      </c>
      <c r="R30" s="79">
        <v>306.2552</v>
      </c>
      <c r="S30" s="80">
        <f t="shared" ref="S30:S39" si="17">R30/Q30</f>
        <v>0.25316623956352813</v>
      </c>
      <c r="T30" s="81">
        <v>854.50170000000003</v>
      </c>
      <c r="U30" s="82">
        <f t="shared" ref="U30:U39" si="18">T30/R30</f>
        <v>2.7901622568367821</v>
      </c>
      <c r="V30" s="70">
        <f t="shared" ref="V30:V39" si="19">R30+T30</f>
        <v>1160.7569000000001</v>
      </c>
      <c r="W30" s="1" t="s">
        <v>221</v>
      </c>
      <c r="Y30" s="83">
        <v>839</v>
      </c>
      <c r="Z30" s="70">
        <f t="shared" si="7"/>
        <v>324.40874053964029</v>
      </c>
      <c r="AE30" s="70">
        <f t="shared" si="8"/>
        <v>1485.1656405396404</v>
      </c>
      <c r="AG30" s="66">
        <f t="shared" si="1"/>
        <v>1995</v>
      </c>
      <c r="AH30" s="70">
        <f t="shared" si="9"/>
        <v>12451.665421475909</v>
      </c>
      <c r="AI30" s="70">
        <f t="shared" si="10"/>
        <v>9820.3654214759099</v>
      </c>
      <c r="AJ30" s="70">
        <f t="shared" si="11"/>
        <v>9740.6696905839963</v>
      </c>
      <c r="AM30" s="70">
        <v>74237</v>
      </c>
      <c r="AN30" s="66">
        <f t="shared" si="2"/>
        <v>1995</v>
      </c>
      <c r="AO30" s="74">
        <f t="shared" si="12"/>
        <v>0.16772856421293841</v>
      </c>
      <c r="AP30" s="74">
        <f t="shared" si="13"/>
        <v>0.13228397458781888</v>
      </c>
      <c r="AQ30" s="77">
        <f t="shared" si="14"/>
        <v>0.13121044345251015</v>
      </c>
      <c r="AS30" s="74">
        <f t="shared" si="15"/>
        <v>2.0005733536371896E-2</v>
      </c>
    </row>
    <row r="31" spans="1:45" x14ac:dyDescent="0.2">
      <c r="A31" s="66">
        <f t="shared" si="0"/>
        <v>1996</v>
      </c>
      <c r="E31" s="71">
        <v>8696.61232174207</v>
      </c>
      <c r="F31" s="72">
        <v>7309</v>
      </c>
      <c r="G31" s="70">
        <v>7308.6</v>
      </c>
      <c r="I31" s="66"/>
      <c r="J31" s="70">
        <f>0.79*E31</f>
        <v>6870.323734176236</v>
      </c>
      <c r="L31" s="73">
        <f t="shared" si="4"/>
        <v>8444.8021557358279</v>
      </c>
      <c r="M31" s="1"/>
      <c r="N31" s="74">
        <f t="shared" si="5"/>
        <v>0.97104502803043191</v>
      </c>
      <c r="P31" s="75">
        <v>3018</v>
      </c>
      <c r="Q31" s="70">
        <v>1229.8</v>
      </c>
      <c r="R31" s="79">
        <v>759.46379999999999</v>
      </c>
      <c r="S31" s="80">
        <f t="shared" si="17"/>
        <v>0.61755065864368197</v>
      </c>
      <c r="T31" s="81">
        <v>1081.8115</v>
      </c>
      <c r="U31" s="82">
        <f t="shared" si="18"/>
        <v>1.4244411649376838</v>
      </c>
      <c r="V31" s="70">
        <f t="shared" si="19"/>
        <v>1841.2753</v>
      </c>
      <c r="W31" s="1"/>
      <c r="Y31" s="83">
        <v>884</v>
      </c>
      <c r="Z31" s="70">
        <f t="shared" si="7"/>
        <v>539.32649609012594</v>
      </c>
      <c r="AE31" s="70">
        <f t="shared" si="8"/>
        <v>2380.6017960901258</v>
      </c>
      <c r="AG31" s="66">
        <f t="shared" si="1"/>
        <v>1996</v>
      </c>
      <c r="AH31" s="70">
        <f t="shared" si="9"/>
        <v>12598.61232174207</v>
      </c>
      <c r="AI31" s="70">
        <f t="shared" si="10"/>
        <v>9926.4123217420693</v>
      </c>
      <c r="AJ31" s="70">
        <f t="shared" si="11"/>
        <v>10825.403951825954</v>
      </c>
      <c r="AM31" s="70">
        <v>75082</v>
      </c>
      <c r="AN31" s="66">
        <f t="shared" si="2"/>
        <v>1996</v>
      </c>
      <c r="AO31" s="74">
        <f t="shared" si="12"/>
        <v>0.16779803843453917</v>
      </c>
      <c r="AP31" s="74">
        <f t="shared" si="13"/>
        <v>0.13220761729498506</v>
      </c>
      <c r="AQ31" s="77">
        <f t="shared" si="14"/>
        <v>0.14418108137537564</v>
      </c>
      <c r="AS31" s="74">
        <f t="shared" si="15"/>
        <v>3.1706691298715083E-2</v>
      </c>
    </row>
    <row r="32" spans="1:45" ht="13.75" customHeight="1" x14ac:dyDescent="0.2">
      <c r="A32" s="66">
        <f t="shared" si="0"/>
        <v>1997</v>
      </c>
      <c r="E32" s="71">
        <v>8966.3187004790798</v>
      </c>
      <c r="F32" s="72">
        <v>8620</v>
      </c>
      <c r="G32" s="70">
        <v>8619.6</v>
      </c>
      <c r="I32" s="74">
        <v>0.80488018260970695</v>
      </c>
      <c r="J32" s="70">
        <f t="shared" ref="J32:J45" si="20">I32*E32</f>
        <v>7216.8122329784319</v>
      </c>
      <c r="L32" s="78">
        <f t="shared" si="4"/>
        <v>8870.6957431176015</v>
      </c>
      <c r="M32" s="1" t="s">
        <v>222</v>
      </c>
      <c r="N32" s="74">
        <f t="shared" si="5"/>
        <v>0.98933531580174938</v>
      </c>
      <c r="P32" s="75">
        <v>3224</v>
      </c>
      <c r="Q32" s="70">
        <v>1500.2</v>
      </c>
      <c r="R32" s="79">
        <v>787.80430000000001</v>
      </c>
      <c r="S32" s="80">
        <f t="shared" si="17"/>
        <v>0.5251328489534729</v>
      </c>
      <c r="T32" s="81">
        <v>1161.2456</v>
      </c>
      <c r="U32" s="82">
        <f t="shared" si="18"/>
        <v>1.4740280041629628</v>
      </c>
      <c r="V32" s="70">
        <f t="shared" si="19"/>
        <v>1949.0499</v>
      </c>
      <c r="W32" s="1"/>
      <c r="Y32" s="83">
        <v>1069</v>
      </c>
      <c r="Z32" s="70">
        <f t="shared" si="7"/>
        <v>646.25755058932998</v>
      </c>
      <c r="AE32" s="70">
        <f t="shared" si="8"/>
        <v>2595.3074505893301</v>
      </c>
      <c r="AG32" s="66">
        <f t="shared" si="1"/>
        <v>1997</v>
      </c>
      <c r="AH32" s="70">
        <f t="shared" si="9"/>
        <v>13259.31870047908</v>
      </c>
      <c r="AI32" s="70">
        <f t="shared" si="10"/>
        <v>10466.518700479081</v>
      </c>
      <c r="AJ32" s="70">
        <f t="shared" si="11"/>
        <v>11466.003193706933</v>
      </c>
      <c r="AM32" s="70">
        <v>78742</v>
      </c>
      <c r="AN32" s="66">
        <f t="shared" si="2"/>
        <v>1997</v>
      </c>
      <c r="AO32" s="74">
        <f t="shared" si="12"/>
        <v>0.1683894071839562</v>
      </c>
      <c r="AP32" s="74">
        <f t="shared" si="13"/>
        <v>0.13292167712883951</v>
      </c>
      <c r="AQ32" s="77">
        <f t="shared" si="14"/>
        <v>0.14561483317298179</v>
      </c>
      <c r="AS32" s="74">
        <f t="shared" si="15"/>
        <v>3.2959633367063701E-2</v>
      </c>
    </row>
    <row r="33" spans="1:45" x14ac:dyDescent="0.2">
      <c r="A33" s="66">
        <f t="shared" si="0"/>
        <v>1998</v>
      </c>
      <c r="E33" s="71">
        <v>9382.8089537833494</v>
      </c>
      <c r="F33" s="72">
        <v>9373.1</v>
      </c>
      <c r="G33" s="70">
        <v>9372.7000000000007</v>
      </c>
      <c r="I33" s="74">
        <v>0.80931405166190895</v>
      </c>
      <c r="J33" s="70">
        <f t="shared" si="20"/>
        <v>7593.6391303560395</v>
      </c>
      <c r="L33" s="78">
        <f t="shared" si="4"/>
        <v>9333.8804078348912</v>
      </c>
      <c r="M33" s="1"/>
      <c r="N33" s="74">
        <f t="shared" si="5"/>
        <v>0.99478529871070975</v>
      </c>
      <c r="P33" s="75">
        <v>3546</v>
      </c>
      <c r="Q33" s="70">
        <v>1719</v>
      </c>
      <c r="R33" s="79">
        <v>891.50660000000005</v>
      </c>
      <c r="S33" s="80">
        <f t="shared" si="17"/>
        <v>0.51861931355439217</v>
      </c>
      <c r="T33" s="81">
        <v>1192.777</v>
      </c>
      <c r="U33" s="82">
        <f t="shared" si="18"/>
        <v>1.337934009686524</v>
      </c>
      <c r="V33" s="70">
        <f t="shared" si="19"/>
        <v>2084.2836000000002</v>
      </c>
      <c r="W33" s="1"/>
      <c r="Y33" s="83">
        <v>1028</v>
      </c>
      <c r="Z33" s="70">
        <f t="shared" si="7"/>
        <v>604.24239729272426</v>
      </c>
      <c r="AE33" s="70">
        <f t="shared" si="8"/>
        <v>2688.5259972927242</v>
      </c>
      <c r="AG33" s="66">
        <f t="shared" si="1"/>
        <v>1998</v>
      </c>
      <c r="AH33" s="70">
        <f t="shared" si="9"/>
        <v>13956.808953783349</v>
      </c>
      <c r="AI33" s="70">
        <f t="shared" si="10"/>
        <v>11101.808953783349</v>
      </c>
      <c r="AJ33" s="70">
        <f t="shared" si="11"/>
        <v>12022.406405127615</v>
      </c>
      <c r="AM33" s="70">
        <v>84067</v>
      </c>
      <c r="AN33" s="66">
        <f t="shared" si="2"/>
        <v>1998</v>
      </c>
      <c r="AO33" s="74">
        <f t="shared" si="12"/>
        <v>0.16602006677749115</v>
      </c>
      <c r="AP33" s="74">
        <f t="shared" si="13"/>
        <v>0.13205905948568819</v>
      </c>
      <c r="AQ33" s="77">
        <f t="shared" si="14"/>
        <v>0.14300981842016028</v>
      </c>
      <c r="AS33" s="74">
        <f t="shared" si="15"/>
        <v>3.1980753414451855E-2</v>
      </c>
    </row>
    <row r="34" spans="1:45" ht="13.75" customHeight="1" x14ac:dyDescent="0.2">
      <c r="A34" s="66">
        <f t="shared" si="0"/>
        <v>1999</v>
      </c>
      <c r="E34" s="71">
        <v>9974.6784664089191</v>
      </c>
      <c r="F34" s="72">
        <v>9955.6</v>
      </c>
      <c r="G34" s="72">
        <v>9797.5</v>
      </c>
      <c r="H34" s="70">
        <v>2029.2</v>
      </c>
      <c r="I34" s="74">
        <v>0.80664201806606395</v>
      </c>
      <c r="J34" s="70">
        <f t="shared" si="20"/>
        <v>8045.9947677042028</v>
      </c>
      <c r="K34" s="82">
        <f t="shared" ref="K34:K46" si="21">H34/J34</f>
        <v>0.25220001486267435</v>
      </c>
      <c r="L34" s="84">
        <f t="shared" ref="L34:L46" si="22">J34+H34</f>
        <v>10075.194767704203</v>
      </c>
      <c r="M34" s="1" t="s">
        <v>223</v>
      </c>
      <c r="N34" s="74">
        <f t="shared" si="5"/>
        <v>1.0100771470111829</v>
      </c>
      <c r="P34" s="75">
        <v>3837</v>
      </c>
      <c r="Q34" s="70">
        <v>1831.2</v>
      </c>
      <c r="R34" s="79">
        <v>971.30989999999997</v>
      </c>
      <c r="S34" s="80">
        <f t="shared" si="17"/>
        <v>0.530422619047619</v>
      </c>
      <c r="T34" s="81">
        <v>1418.2302</v>
      </c>
      <c r="U34" s="82">
        <f t="shared" si="18"/>
        <v>1.460121223926576</v>
      </c>
      <c r="V34" s="70">
        <f t="shared" si="19"/>
        <v>2389.5401000000002</v>
      </c>
      <c r="W34" s="1"/>
      <c r="Y34" s="83">
        <v>1184</v>
      </c>
      <c r="Z34" s="70">
        <f t="shared" si="7"/>
        <v>737.35091957258282</v>
      </c>
      <c r="AE34" s="70">
        <f t="shared" si="8"/>
        <v>3126.891019572583</v>
      </c>
      <c r="AF34" s="66">
        <f>AE34/AE25</f>
        <v>2.7056362948920687</v>
      </c>
      <c r="AG34" s="66">
        <f t="shared" si="1"/>
        <v>1999</v>
      </c>
      <c r="AH34" s="70">
        <f t="shared" si="9"/>
        <v>14995.678466408919</v>
      </c>
      <c r="AI34" s="70">
        <f t="shared" si="10"/>
        <v>11805.87846640892</v>
      </c>
      <c r="AJ34" s="70">
        <f t="shared" si="11"/>
        <v>13202.085787276785</v>
      </c>
      <c r="AL34" s="66">
        <f>AM34/AM25</f>
        <v>1.4807588430753114</v>
      </c>
      <c r="AM34" s="70">
        <v>90464</v>
      </c>
      <c r="AN34" s="66">
        <f t="shared" si="2"/>
        <v>1999</v>
      </c>
      <c r="AO34" s="74">
        <f t="shared" si="12"/>
        <v>0.16576404388938051</v>
      </c>
      <c r="AP34" s="74">
        <f t="shared" si="13"/>
        <v>0.13050360879917891</v>
      </c>
      <c r="AQ34" s="77">
        <f t="shared" si="14"/>
        <v>0.14593745343204795</v>
      </c>
      <c r="AS34" s="74">
        <f t="shared" si="15"/>
        <v>3.4565031610061275E-2</v>
      </c>
    </row>
    <row r="35" spans="1:45" x14ac:dyDescent="0.2">
      <c r="A35" s="66">
        <f t="shared" si="0"/>
        <v>2000</v>
      </c>
      <c r="E35" s="71">
        <v>10821.1132698526</v>
      </c>
      <c r="F35" s="72">
        <v>10806.7</v>
      </c>
      <c r="G35" s="72">
        <v>10532</v>
      </c>
      <c r="H35" s="70">
        <v>2050.9</v>
      </c>
      <c r="I35" s="74">
        <v>0.812760070594574</v>
      </c>
      <c r="J35" s="70">
        <f t="shared" si="20"/>
        <v>8794.9687851172803</v>
      </c>
      <c r="K35" s="82">
        <f t="shared" si="21"/>
        <v>0.23319013973881336</v>
      </c>
      <c r="L35" s="84">
        <f t="shared" si="22"/>
        <v>10845.86878511728</v>
      </c>
      <c r="M35" s="1"/>
      <c r="N35" s="74">
        <f t="shared" si="5"/>
        <v>1.0022877050306505</v>
      </c>
      <c r="P35" s="75">
        <v>4106</v>
      </c>
      <c r="Q35" s="70">
        <v>1991.6</v>
      </c>
      <c r="R35" s="79">
        <v>1103.3125</v>
      </c>
      <c r="S35" s="80">
        <f t="shared" si="17"/>
        <v>0.55398297850974099</v>
      </c>
      <c r="T35" s="81">
        <v>1157.9167</v>
      </c>
      <c r="U35" s="82">
        <f t="shared" si="18"/>
        <v>1.0494911459808531</v>
      </c>
      <c r="V35" s="70">
        <f t="shared" si="19"/>
        <v>2261.2291999999998</v>
      </c>
      <c r="W35" s="1"/>
      <c r="Y35" s="83">
        <v>1217</v>
      </c>
      <c r="Z35" s="70">
        <f t="shared" si="7"/>
        <v>670.21820175353139</v>
      </c>
      <c r="AE35" s="70">
        <f t="shared" si="8"/>
        <v>2931.4474017535313</v>
      </c>
      <c r="AG35" s="66">
        <f t="shared" si="1"/>
        <v>2000</v>
      </c>
      <c r="AH35" s="70">
        <f t="shared" si="9"/>
        <v>16144.1132698526</v>
      </c>
      <c r="AI35" s="70">
        <f t="shared" si="10"/>
        <v>12812.7132698526</v>
      </c>
      <c r="AJ35" s="70">
        <f t="shared" si="11"/>
        <v>13777.316186870812</v>
      </c>
      <c r="AM35" s="70">
        <v>98604</v>
      </c>
      <c r="AN35" s="66">
        <f t="shared" si="2"/>
        <v>2000</v>
      </c>
      <c r="AO35" s="74">
        <f t="shared" si="12"/>
        <v>0.16372675824360675</v>
      </c>
      <c r="AP35" s="74">
        <f t="shared" si="13"/>
        <v>0.12994111060253744</v>
      </c>
      <c r="AQ35" s="74">
        <f t="shared" si="14"/>
        <v>0.1397237047875422</v>
      </c>
      <c r="AS35" s="74">
        <f t="shared" si="15"/>
        <v>2.9729497806919913E-2</v>
      </c>
    </row>
    <row r="36" spans="1:45" x14ac:dyDescent="0.2">
      <c r="A36" s="66">
        <f t="shared" si="0"/>
        <v>2001</v>
      </c>
      <c r="E36" s="71">
        <v>11504.2854904417</v>
      </c>
      <c r="F36" s="72">
        <v>11495.3</v>
      </c>
      <c r="G36" s="72">
        <v>11219.1</v>
      </c>
      <c r="H36" s="70">
        <v>2075.4</v>
      </c>
      <c r="I36" s="74">
        <v>0.80930760905381605</v>
      </c>
      <c r="J36" s="70">
        <f t="shared" si="20"/>
        <v>9310.5057841418802</v>
      </c>
      <c r="K36" s="82">
        <f t="shared" si="21"/>
        <v>0.22290947969066571</v>
      </c>
      <c r="L36" s="84">
        <f t="shared" si="22"/>
        <v>11385.90578414188</v>
      </c>
      <c r="M36" s="1"/>
      <c r="N36" s="74">
        <f t="shared" si="5"/>
        <v>0.98970994709769888</v>
      </c>
      <c r="P36" s="75">
        <v>4256</v>
      </c>
      <c r="Q36" s="70">
        <v>2068.1999999999998</v>
      </c>
      <c r="R36" s="79">
        <v>1114.3527999999999</v>
      </c>
      <c r="S36" s="80">
        <f t="shared" si="17"/>
        <v>0.53880321052122615</v>
      </c>
      <c r="T36" s="81">
        <v>1158.2393999999999</v>
      </c>
      <c r="U36" s="82">
        <f t="shared" si="18"/>
        <v>1.0393830391954864</v>
      </c>
      <c r="V36" s="70">
        <f t="shared" si="19"/>
        <v>2272.5922</v>
      </c>
      <c r="W36" s="1"/>
      <c r="Y36" s="83">
        <v>1451</v>
      </c>
      <c r="Z36" s="70">
        <f t="shared" si="7"/>
        <v>774.79588397556392</v>
      </c>
      <c r="AE36" s="70">
        <f t="shared" si="8"/>
        <v>3047.3880839755639</v>
      </c>
      <c r="AG36" s="66">
        <f t="shared" si="1"/>
        <v>2001</v>
      </c>
      <c r="AH36" s="70">
        <f t="shared" si="9"/>
        <v>17211.2854904417</v>
      </c>
      <c r="AI36" s="70">
        <f t="shared" si="10"/>
        <v>13572.485490441701</v>
      </c>
      <c r="AJ36" s="70">
        <f t="shared" si="11"/>
        <v>14433.293868117444</v>
      </c>
      <c r="AM36" s="70">
        <v>107187</v>
      </c>
      <c r="AN36" s="66">
        <f t="shared" si="2"/>
        <v>2001</v>
      </c>
      <c r="AO36" s="74">
        <f t="shared" si="12"/>
        <v>0.16057250870386988</v>
      </c>
      <c r="AP36" s="74">
        <f t="shared" si="13"/>
        <v>0.12662436200697566</v>
      </c>
      <c r="AQ36" s="74">
        <f t="shared" si="14"/>
        <v>0.13465526479999854</v>
      </c>
      <c r="AS36" s="74">
        <f t="shared" si="15"/>
        <v>2.8430575386712603E-2</v>
      </c>
    </row>
    <row r="37" spans="1:45" x14ac:dyDescent="0.2">
      <c r="A37" s="66">
        <f t="shared" si="0"/>
        <v>2002</v>
      </c>
      <c r="E37" s="71">
        <v>12251.418435417399</v>
      </c>
      <c r="F37" s="72">
        <v>12242.7</v>
      </c>
      <c r="G37" s="72">
        <v>11873.1</v>
      </c>
      <c r="H37" s="70">
        <v>2141.8000000000002</v>
      </c>
      <c r="I37" s="74">
        <v>0.81008641341801502</v>
      </c>
      <c r="J37" s="70">
        <f t="shared" si="20"/>
        <v>9924.7076196306298</v>
      </c>
      <c r="K37" s="82">
        <f t="shared" si="21"/>
        <v>0.21580484605547626</v>
      </c>
      <c r="L37" s="84">
        <f t="shared" si="22"/>
        <v>12066.507619630629</v>
      </c>
      <c r="M37" s="1"/>
      <c r="N37" s="74">
        <f t="shared" si="5"/>
        <v>0.9849069871573225</v>
      </c>
      <c r="P37" s="75">
        <v>4385</v>
      </c>
      <c r="Q37" s="70">
        <v>2231.8000000000002</v>
      </c>
      <c r="R37" s="79">
        <v>1153.3264999999999</v>
      </c>
      <c r="S37" s="80">
        <f t="shared" si="17"/>
        <v>0.51676964781790469</v>
      </c>
      <c r="T37" s="81">
        <v>1183.1886999999999</v>
      </c>
      <c r="U37" s="82">
        <f t="shared" si="18"/>
        <v>1.0258922343326022</v>
      </c>
      <c r="V37" s="70">
        <f t="shared" si="19"/>
        <v>2336.5151999999998</v>
      </c>
      <c r="W37" s="1"/>
      <c r="Y37" s="83">
        <v>1506</v>
      </c>
      <c r="Z37" s="70">
        <f t="shared" si="7"/>
        <v>802.46109263397943</v>
      </c>
      <c r="AE37" s="70">
        <f t="shared" si="8"/>
        <v>3138.976292633979</v>
      </c>
      <c r="AG37" s="66">
        <f t="shared" si="1"/>
        <v>2002</v>
      </c>
      <c r="AH37" s="70">
        <f t="shared" si="9"/>
        <v>18142.418435417399</v>
      </c>
      <c r="AI37" s="70">
        <f t="shared" si="10"/>
        <v>14483.218435417399</v>
      </c>
      <c r="AJ37" s="70">
        <f t="shared" si="11"/>
        <v>15205.483912264608</v>
      </c>
      <c r="AM37" s="70">
        <v>115040</v>
      </c>
      <c r="AN37" s="66">
        <f t="shared" si="2"/>
        <v>2002</v>
      </c>
      <c r="AO37" s="74">
        <f t="shared" si="12"/>
        <v>0.15770530628839882</v>
      </c>
      <c r="AP37" s="74">
        <f t="shared" si="13"/>
        <v>0.12589723952901077</v>
      </c>
      <c r="AQ37" s="74">
        <f t="shared" si="14"/>
        <v>0.13217562510661168</v>
      </c>
      <c r="AS37" s="74">
        <f t="shared" si="15"/>
        <v>2.7285955255858651E-2</v>
      </c>
    </row>
    <row r="38" spans="1:45" x14ac:dyDescent="0.2">
      <c r="A38" s="66">
        <f t="shared" si="0"/>
        <v>2003</v>
      </c>
      <c r="E38" s="71">
        <v>12929.9765117235</v>
      </c>
      <c r="F38" s="72">
        <v>12938.2</v>
      </c>
      <c r="G38" s="72">
        <v>12504.8</v>
      </c>
      <c r="H38" s="70">
        <v>2162.5</v>
      </c>
      <c r="I38" s="74">
        <v>0.81366965275522896</v>
      </c>
      <c r="J38" s="70">
        <f t="shared" si="20"/>
        <v>10520.729498427327</v>
      </c>
      <c r="K38" s="82">
        <f t="shared" si="21"/>
        <v>0.20554658308848808</v>
      </c>
      <c r="L38" s="84">
        <f t="shared" si="22"/>
        <v>12683.229498427327</v>
      </c>
      <c r="M38" s="1"/>
      <c r="N38" s="74">
        <f t="shared" si="5"/>
        <v>0.98091666964186286</v>
      </c>
      <c r="P38" s="75">
        <v>4543</v>
      </c>
      <c r="Q38" s="70">
        <v>2297.8000000000002</v>
      </c>
      <c r="R38" s="79">
        <v>1232.7945999999999</v>
      </c>
      <c r="S38" s="80">
        <f t="shared" si="17"/>
        <v>0.53651083645225861</v>
      </c>
      <c r="T38" s="81">
        <v>1213.5472</v>
      </c>
      <c r="U38" s="82">
        <f t="shared" si="18"/>
        <v>0.98438718015150295</v>
      </c>
      <c r="V38" s="70">
        <f t="shared" si="19"/>
        <v>2446.3418000000001</v>
      </c>
      <c r="W38" s="1"/>
      <c r="Y38" s="83">
        <v>1538</v>
      </c>
      <c r="Z38" s="70">
        <f t="shared" si="7"/>
        <v>828.19143482280435</v>
      </c>
      <c r="AE38" s="70">
        <f t="shared" si="8"/>
        <v>3274.5332348228044</v>
      </c>
      <c r="AG38" s="66">
        <f t="shared" si="1"/>
        <v>2003</v>
      </c>
      <c r="AH38" s="70">
        <f t="shared" si="9"/>
        <v>19010.9765117235</v>
      </c>
      <c r="AI38" s="70">
        <f t="shared" si="10"/>
        <v>15227.776511723499</v>
      </c>
      <c r="AJ38" s="70">
        <f t="shared" si="11"/>
        <v>15957.762733250131</v>
      </c>
      <c r="AM38" s="70">
        <v>123574</v>
      </c>
      <c r="AN38" s="66">
        <f t="shared" si="2"/>
        <v>2003</v>
      </c>
      <c r="AO38" s="74">
        <f t="shared" si="12"/>
        <v>0.15384285134189635</v>
      </c>
      <c r="AP38" s="74">
        <f t="shared" si="13"/>
        <v>0.12322799708452829</v>
      </c>
      <c r="AQ38" s="74">
        <f t="shared" si="14"/>
        <v>0.12913527710724043</v>
      </c>
      <c r="AS38" s="74">
        <f t="shared" si="15"/>
        <v>2.6498561467807179E-2</v>
      </c>
    </row>
    <row r="39" spans="1:45" x14ac:dyDescent="0.2">
      <c r="A39" s="66">
        <f t="shared" si="0"/>
        <v>2004</v>
      </c>
      <c r="E39" s="71">
        <v>14205.2202752061</v>
      </c>
      <c r="F39" s="72">
        <v>14303.8</v>
      </c>
      <c r="G39" s="72">
        <v>13662.8</v>
      </c>
      <c r="H39" s="70">
        <v>2697</v>
      </c>
      <c r="I39" s="74">
        <v>0.81650653856070499</v>
      </c>
      <c r="J39" s="70">
        <f t="shared" si="20"/>
        <v>11598.655236400878</v>
      </c>
      <c r="K39" s="82">
        <f t="shared" si="21"/>
        <v>0.23252695636092488</v>
      </c>
      <c r="L39" s="84">
        <f t="shared" si="22"/>
        <v>14295.655236400878</v>
      </c>
      <c r="M39" s="1"/>
      <c r="N39" s="74">
        <f t="shared" si="5"/>
        <v>1.0063663188210199</v>
      </c>
      <c r="P39" s="75">
        <v>4819</v>
      </c>
      <c r="Q39" s="70">
        <v>2285.4</v>
      </c>
      <c r="R39" s="79">
        <v>1251.0561</v>
      </c>
      <c r="S39" s="80">
        <f t="shared" si="17"/>
        <v>0.54741231294302961</v>
      </c>
      <c r="T39" s="81">
        <v>1265.3388</v>
      </c>
      <c r="U39" s="82">
        <f t="shared" si="18"/>
        <v>1.0114165144153007</v>
      </c>
      <c r="V39" s="70">
        <f t="shared" si="19"/>
        <v>2516.3949000000002</v>
      </c>
      <c r="W39" s="1"/>
      <c r="Y39" s="83">
        <v>1634</v>
      </c>
      <c r="Z39" s="70">
        <f t="shared" si="7"/>
        <v>853.24533442622965</v>
      </c>
      <c r="AE39" s="70">
        <f t="shared" si="8"/>
        <v>3369.6402344262297</v>
      </c>
      <c r="AG39" s="66">
        <f t="shared" si="1"/>
        <v>2004</v>
      </c>
      <c r="AH39" s="70">
        <f t="shared" si="9"/>
        <v>20658.220275206098</v>
      </c>
      <c r="AI39" s="70">
        <f t="shared" si="10"/>
        <v>16490.6202752061</v>
      </c>
      <c r="AJ39" s="70">
        <f t="shared" si="11"/>
        <v>17665.295470827106</v>
      </c>
      <c r="AM39" s="70">
        <v>131537</v>
      </c>
      <c r="AN39" s="66">
        <f t="shared" si="2"/>
        <v>2004</v>
      </c>
      <c r="AO39" s="74">
        <f t="shared" si="12"/>
        <v>0.15705254244209688</v>
      </c>
      <c r="AP39" s="74">
        <f t="shared" si="13"/>
        <v>0.12536868162726914</v>
      </c>
      <c r="AQ39" s="74">
        <f t="shared" si="14"/>
        <v>0.13429906011865184</v>
      </c>
      <c r="AS39" s="74">
        <f t="shared" si="15"/>
        <v>2.5617432619158335E-2</v>
      </c>
    </row>
    <row r="40" spans="1:45" ht="13.75" customHeight="1" x14ac:dyDescent="0.2">
      <c r="A40" s="66">
        <f t="shared" si="0"/>
        <v>2005</v>
      </c>
      <c r="E40" s="71">
        <v>14651.6297792562</v>
      </c>
      <c r="F40" s="72">
        <v>14723.6</v>
      </c>
      <c r="G40" s="72">
        <v>14200.1</v>
      </c>
      <c r="H40" s="70">
        <v>2840</v>
      </c>
      <c r="I40" s="74">
        <v>0.81742576114011301</v>
      </c>
      <c r="J40" s="70">
        <f t="shared" si="20"/>
        <v>11976.619624251645</v>
      </c>
      <c r="K40" s="82">
        <f t="shared" si="21"/>
        <v>0.23712867980287522</v>
      </c>
      <c r="L40" s="84">
        <f t="shared" si="22"/>
        <v>14816.619624251645</v>
      </c>
      <c r="M40" s="1"/>
      <c r="N40" s="74">
        <f t="shared" si="5"/>
        <v>1.0112608527161284</v>
      </c>
      <c r="P40" s="75">
        <v>4963</v>
      </c>
      <c r="Q40" s="70">
        <v>2342.5</v>
      </c>
      <c r="V40" s="73">
        <f t="shared" ref="V40:V49" si="23">Q40*$S$50*2</f>
        <v>2407.3266570242104</v>
      </c>
      <c r="W40" s="1" t="s">
        <v>224</v>
      </c>
      <c r="Y40" s="83">
        <v>1717</v>
      </c>
      <c r="Z40" s="70">
        <f t="shared" si="7"/>
        <v>832.83898249255878</v>
      </c>
      <c r="AE40" s="70">
        <f t="shared" si="8"/>
        <v>3240.1656395167693</v>
      </c>
      <c r="AG40" s="66">
        <f t="shared" si="1"/>
        <v>2005</v>
      </c>
      <c r="AH40" s="70">
        <f t="shared" si="9"/>
        <v>21331.6297792562</v>
      </c>
      <c r="AI40" s="70">
        <f t="shared" si="10"/>
        <v>16994.1297792562</v>
      </c>
      <c r="AJ40" s="70">
        <f t="shared" si="11"/>
        <v>18056.785263768415</v>
      </c>
      <c r="AM40" s="70">
        <v>140297</v>
      </c>
      <c r="AN40" s="66">
        <f t="shared" si="2"/>
        <v>2005</v>
      </c>
      <c r="AO40" s="74">
        <f t="shared" si="12"/>
        <v>0.15204622892332836</v>
      </c>
      <c r="AP40" s="74">
        <f t="shared" si="13"/>
        <v>0.12112967333055019</v>
      </c>
      <c r="AQ40" s="74">
        <f t="shared" si="14"/>
        <v>0.12870400125283088</v>
      </c>
      <c r="AS40" s="74">
        <f t="shared" si="15"/>
        <v>2.3095045792260484E-2</v>
      </c>
    </row>
    <row r="41" spans="1:45" x14ac:dyDescent="0.2">
      <c r="A41" s="66">
        <f t="shared" si="0"/>
        <v>2006</v>
      </c>
      <c r="E41" s="71">
        <v>15722.9483740497</v>
      </c>
      <c r="F41" s="72">
        <v>15702</v>
      </c>
      <c r="G41" s="72">
        <v>15012.2</v>
      </c>
      <c r="H41" s="70">
        <v>2829.1</v>
      </c>
      <c r="I41" s="74">
        <v>0.82928371931142197</v>
      </c>
      <c r="J41" s="70">
        <f t="shared" si="20"/>
        <v>13038.785106173409</v>
      </c>
      <c r="K41" s="82">
        <f t="shared" si="21"/>
        <v>0.21697573638670675</v>
      </c>
      <c r="L41" s="84">
        <f t="shared" si="22"/>
        <v>15867.885106173409</v>
      </c>
      <c r="M41" s="1"/>
      <c r="N41" s="74">
        <f t="shared" si="5"/>
        <v>1.0092181649825247</v>
      </c>
      <c r="P41" s="75">
        <v>5298</v>
      </c>
      <c r="Q41" s="70">
        <v>2651</v>
      </c>
      <c r="V41" s="73">
        <f t="shared" si="23"/>
        <v>2724.3641271168335</v>
      </c>
      <c r="W41" s="1"/>
      <c r="Y41" s="83">
        <v>2037</v>
      </c>
      <c r="Z41" s="70">
        <f t="shared" si="7"/>
        <v>1047.4763546502434</v>
      </c>
      <c r="AB41" s="85">
        <v>5.25</v>
      </c>
      <c r="AE41" s="70">
        <f t="shared" si="8"/>
        <v>3771.8404817670771</v>
      </c>
      <c r="AG41" s="66">
        <f t="shared" si="1"/>
        <v>2006</v>
      </c>
      <c r="AH41" s="70">
        <f t="shared" si="9"/>
        <v>23057.948374049702</v>
      </c>
      <c r="AI41" s="70">
        <f t="shared" si="10"/>
        <v>18373.948374049702</v>
      </c>
      <c r="AJ41" s="70">
        <f t="shared" si="11"/>
        <v>19639.725587940487</v>
      </c>
      <c r="AM41" s="70">
        <v>150746</v>
      </c>
      <c r="AN41" s="66">
        <f t="shared" si="2"/>
        <v>2006</v>
      </c>
      <c r="AO41" s="74">
        <f t="shared" si="12"/>
        <v>0.15295894003190599</v>
      </c>
      <c r="AP41" s="74">
        <f t="shared" si="13"/>
        <v>0.12188680544790377</v>
      </c>
      <c r="AQ41" s="74">
        <f t="shared" si="14"/>
        <v>0.13028356034614841</v>
      </c>
      <c r="AS41" s="74">
        <f t="shared" si="15"/>
        <v>2.5021164619738349E-2</v>
      </c>
    </row>
    <row r="42" spans="1:45" x14ac:dyDescent="0.2">
      <c r="A42" s="66">
        <f t="shared" si="0"/>
        <v>2007</v>
      </c>
      <c r="E42" s="71">
        <v>16685.732129900502</v>
      </c>
      <c r="F42" s="72">
        <v>16778.599999999999</v>
      </c>
      <c r="G42" s="72">
        <v>16037.7</v>
      </c>
      <c r="H42" s="70">
        <v>3055.2</v>
      </c>
      <c r="I42" s="74">
        <v>0.82296188037580098</v>
      </c>
      <c r="J42" s="70">
        <f t="shared" si="20"/>
        <v>13731.721489069836</v>
      </c>
      <c r="K42" s="82">
        <f t="shared" si="21"/>
        <v>0.2224921327185288</v>
      </c>
      <c r="L42" s="84">
        <f t="shared" si="22"/>
        <v>16786.921489069835</v>
      </c>
      <c r="M42" s="1"/>
      <c r="N42" s="74">
        <f t="shared" si="5"/>
        <v>1.0060644242866636</v>
      </c>
      <c r="P42" s="75">
        <v>5757</v>
      </c>
      <c r="Q42" s="70">
        <v>2876</v>
      </c>
      <c r="V42" s="73">
        <f t="shared" si="23"/>
        <v>2955.5908070871419</v>
      </c>
      <c r="W42" s="1"/>
      <c r="Y42" s="83">
        <v>1992</v>
      </c>
      <c r="Z42" s="70">
        <f t="shared" si="7"/>
        <v>1022.6744637341648</v>
      </c>
      <c r="AB42" s="85">
        <v>4.9000000000000004</v>
      </c>
      <c r="AE42" s="70">
        <f t="shared" si="8"/>
        <v>3978.2652708213068</v>
      </c>
      <c r="AG42" s="66">
        <f t="shared" si="1"/>
        <v>2007</v>
      </c>
      <c r="AH42" s="70">
        <f t="shared" si="9"/>
        <v>24434.732129900502</v>
      </c>
      <c r="AI42" s="70">
        <f t="shared" si="10"/>
        <v>19561.732129900502</v>
      </c>
      <c r="AJ42" s="70">
        <f t="shared" si="11"/>
        <v>20765.186759891141</v>
      </c>
      <c r="AM42" s="70">
        <v>160262</v>
      </c>
      <c r="AN42" s="66">
        <f t="shared" si="2"/>
        <v>2007</v>
      </c>
      <c r="AO42" s="74">
        <f t="shared" si="12"/>
        <v>0.15246741042730341</v>
      </c>
      <c r="AP42" s="74">
        <f t="shared" si="13"/>
        <v>0.12206095100460809</v>
      </c>
      <c r="AQ42" s="74">
        <f t="shared" si="14"/>
        <v>0.12957024597154124</v>
      </c>
      <c r="AS42" s="74">
        <f t="shared" si="15"/>
        <v>2.4823509445915482E-2</v>
      </c>
    </row>
    <row r="43" spans="1:45" x14ac:dyDescent="0.2">
      <c r="A43" s="66">
        <f t="shared" si="0"/>
        <v>2008</v>
      </c>
      <c r="E43" s="71">
        <v>17573.928718822201</v>
      </c>
      <c r="F43" s="72">
        <v>17642</v>
      </c>
      <c r="G43" s="72">
        <v>16863</v>
      </c>
      <c r="H43" s="70">
        <v>3341.6</v>
      </c>
      <c r="I43" s="74">
        <v>0.823081451333601</v>
      </c>
      <c r="J43" s="70">
        <f t="shared" si="20"/>
        <v>14464.774755521428</v>
      </c>
      <c r="K43" s="82">
        <f t="shared" si="21"/>
        <v>0.23101638680716127</v>
      </c>
      <c r="L43" s="84">
        <f t="shared" si="22"/>
        <v>17806.374755521429</v>
      </c>
      <c r="M43" s="1"/>
      <c r="N43" s="74">
        <f t="shared" si="5"/>
        <v>1.0132267542686839</v>
      </c>
      <c r="P43" s="75">
        <v>6364</v>
      </c>
      <c r="Q43" s="70">
        <v>3242</v>
      </c>
      <c r="V43" s="73">
        <f t="shared" si="23"/>
        <v>3331.7195398388435</v>
      </c>
      <c r="W43" s="1"/>
      <c r="Y43" s="83">
        <v>2244</v>
      </c>
      <c r="Z43" s="70">
        <f t="shared" si="7"/>
        <v>1174.792370741415</v>
      </c>
      <c r="AB43" s="85">
        <v>6.4</v>
      </c>
      <c r="AE43" s="70">
        <f t="shared" si="8"/>
        <v>4506.5119105802587</v>
      </c>
      <c r="AG43" s="66">
        <f t="shared" si="1"/>
        <v>2008</v>
      </c>
      <c r="AH43" s="70">
        <f t="shared" si="9"/>
        <v>26181.928718822201</v>
      </c>
      <c r="AI43" s="70">
        <f t="shared" si="10"/>
        <v>20815.928718822201</v>
      </c>
      <c r="AJ43" s="70">
        <f t="shared" si="11"/>
        <v>22312.886666101687</v>
      </c>
      <c r="AM43" s="70">
        <v>172061</v>
      </c>
      <c r="AN43" s="66">
        <f t="shared" si="2"/>
        <v>2008</v>
      </c>
      <c r="AO43" s="74">
        <f t="shared" si="12"/>
        <v>0.15216654976329441</v>
      </c>
      <c r="AP43" s="74">
        <f t="shared" si="13"/>
        <v>0.12097993571362599</v>
      </c>
      <c r="AQ43" s="74">
        <f t="shared" si="14"/>
        <v>0.12968009407187966</v>
      </c>
      <c r="AS43" s="74">
        <f t="shared" si="15"/>
        <v>2.6191361845974735E-2</v>
      </c>
    </row>
    <row r="44" spans="1:45" x14ac:dyDescent="0.2">
      <c r="A44" s="66">
        <f t="shared" si="0"/>
        <v>2009</v>
      </c>
      <c r="E44" s="71">
        <v>18879.723755535899</v>
      </c>
      <c r="F44" s="72">
        <v>18892</v>
      </c>
      <c r="G44" s="72">
        <v>18037.5</v>
      </c>
      <c r="H44" s="70">
        <v>3585.1</v>
      </c>
      <c r="I44" s="74">
        <v>0.82091091053750498</v>
      </c>
      <c r="J44" s="70">
        <f t="shared" si="20"/>
        <v>15498.571218853538</v>
      </c>
      <c r="K44" s="82">
        <f t="shared" si="21"/>
        <v>0.23131809696359851</v>
      </c>
      <c r="L44" s="84">
        <f t="shared" si="22"/>
        <v>19083.671218853538</v>
      </c>
      <c r="M44" s="1"/>
      <c r="N44" s="74">
        <f t="shared" si="5"/>
        <v>1.0108024601396954</v>
      </c>
      <c r="P44" s="75">
        <v>6705</v>
      </c>
      <c r="Q44" s="70">
        <v>3230</v>
      </c>
      <c r="V44" s="73">
        <f t="shared" si="23"/>
        <v>3319.3874502404269</v>
      </c>
      <c r="W44" s="1"/>
      <c r="Y44" s="83">
        <v>2204</v>
      </c>
      <c r="Z44" s="70">
        <f t="shared" si="7"/>
        <v>1091.1155764846981</v>
      </c>
      <c r="AA44" s="70">
        <v>1482</v>
      </c>
      <c r="AB44" s="85">
        <v>6.45</v>
      </c>
      <c r="AE44" s="70">
        <f t="shared" si="8"/>
        <v>4410.503026725125</v>
      </c>
      <c r="AG44" s="66">
        <f t="shared" si="1"/>
        <v>2009</v>
      </c>
      <c r="AH44" s="70">
        <f t="shared" si="9"/>
        <v>27788.723755535899</v>
      </c>
      <c r="AI44" s="70">
        <f t="shared" si="10"/>
        <v>22109.723755535899</v>
      </c>
      <c r="AJ44" s="70">
        <f t="shared" si="11"/>
        <v>23494.174245578663</v>
      </c>
      <c r="AM44" s="70">
        <v>182105</v>
      </c>
      <c r="AN44" s="66">
        <f t="shared" si="2"/>
        <v>2009</v>
      </c>
      <c r="AO44" s="74">
        <f t="shared" si="12"/>
        <v>0.15259725848019493</v>
      </c>
      <c r="AP44" s="74">
        <f t="shared" si="13"/>
        <v>0.12141195329911808</v>
      </c>
      <c r="AQ44" s="74">
        <f t="shared" si="14"/>
        <v>0.12901443807461993</v>
      </c>
      <c r="AS44" s="74">
        <f t="shared" si="15"/>
        <v>2.4219560290629719E-2</v>
      </c>
    </row>
    <row r="45" spans="1:45" x14ac:dyDescent="0.2">
      <c r="A45" s="66">
        <f t="shared" si="0"/>
        <v>2010</v>
      </c>
      <c r="E45" s="71">
        <v>19990.942085526502</v>
      </c>
      <c r="F45" s="72">
        <v>20018.8</v>
      </c>
      <c r="G45" s="72">
        <v>18703.5</v>
      </c>
      <c r="H45" s="70">
        <v>3911.7</v>
      </c>
      <c r="I45" s="74">
        <v>0.82411273083130998</v>
      </c>
      <c r="J45" s="70">
        <f t="shared" si="20"/>
        <v>16474.78987399381</v>
      </c>
      <c r="K45" s="82">
        <f t="shared" si="21"/>
        <v>0.2374355017525773</v>
      </c>
      <c r="L45" s="84">
        <f t="shared" si="22"/>
        <v>20386.489873993811</v>
      </c>
      <c r="M45" s="1"/>
      <c r="N45" s="74">
        <f t="shared" si="5"/>
        <v>1.0197863505769289</v>
      </c>
      <c r="P45" s="75">
        <v>6865</v>
      </c>
      <c r="Q45" s="70">
        <v>3143</v>
      </c>
      <c r="V45" s="73">
        <f t="shared" si="23"/>
        <v>3229.9798006519077</v>
      </c>
      <c r="W45" s="1"/>
      <c r="Y45" s="83">
        <v>2383</v>
      </c>
      <c r="Z45" s="70">
        <f t="shared" si="7"/>
        <v>1121.2005629939542</v>
      </c>
      <c r="AB45" s="85">
        <v>5.95</v>
      </c>
      <c r="AE45" s="70">
        <f t="shared" si="8"/>
        <v>4351.1803636458617</v>
      </c>
      <c r="AG45" s="66">
        <f t="shared" si="1"/>
        <v>2010</v>
      </c>
      <c r="AH45" s="70">
        <f t="shared" si="9"/>
        <v>29238.942085526502</v>
      </c>
      <c r="AI45" s="70">
        <f t="shared" si="10"/>
        <v>23133.942085526502</v>
      </c>
      <c r="AJ45" s="70">
        <f t="shared" si="11"/>
        <v>24737.670237639672</v>
      </c>
      <c r="AM45" s="70">
        <v>193342</v>
      </c>
      <c r="AN45" s="66">
        <f t="shared" si="2"/>
        <v>2010</v>
      </c>
      <c r="AO45" s="74">
        <f t="shared" si="12"/>
        <v>0.15122912810215319</v>
      </c>
      <c r="AP45" s="74">
        <f t="shared" si="13"/>
        <v>0.11965295737877182</v>
      </c>
      <c r="AQ45" s="74">
        <f t="shared" si="14"/>
        <v>0.12794773115846361</v>
      </c>
      <c r="AS45" s="74">
        <f t="shared" si="15"/>
        <v>2.2505096480050179E-2</v>
      </c>
    </row>
    <row r="46" spans="1:45" ht="70" x14ac:dyDescent="0.2">
      <c r="A46" s="66">
        <f t="shared" si="0"/>
        <v>2011</v>
      </c>
      <c r="E46" s="71">
        <v>20768.6141074515</v>
      </c>
      <c r="F46" s="72">
        <v>21335.200000000001</v>
      </c>
      <c r="G46" s="72">
        <v>19934.599999999999</v>
      </c>
      <c r="H46" s="70">
        <v>4098.8</v>
      </c>
      <c r="I46" s="70"/>
      <c r="J46" s="86">
        <f>0.82*E46</f>
        <v>17030.263568110229</v>
      </c>
      <c r="K46" s="82">
        <f t="shared" si="21"/>
        <v>0.24067742601912212</v>
      </c>
      <c r="L46" s="87">
        <f t="shared" si="22"/>
        <v>21129.063568110229</v>
      </c>
      <c r="M46" s="69" t="s">
        <v>225</v>
      </c>
      <c r="N46" s="74">
        <f t="shared" si="5"/>
        <v>1.01735548933568</v>
      </c>
      <c r="P46" s="75">
        <v>6958</v>
      </c>
      <c r="Q46" s="70">
        <v>3081</v>
      </c>
      <c r="V46" s="73">
        <f t="shared" si="23"/>
        <v>3166.264004393423</v>
      </c>
      <c r="W46" s="1"/>
      <c r="Y46" s="83">
        <v>2559</v>
      </c>
      <c r="Z46" s="70">
        <f t="shared" si="7"/>
        <v>1164.4825506241405</v>
      </c>
      <c r="AB46" s="85">
        <v>6.8</v>
      </c>
      <c r="AE46" s="70">
        <f t="shared" si="8"/>
        <v>4330.7465550175639</v>
      </c>
      <c r="AG46" s="66">
        <f t="shared" si="1"/>
        <v>2011</v>
      </c>
      <c r="AH46" s="70">
        <f t="shared" si="9"/>
        <v>30285.6141074515</v>
      </c>
      <c r="AI46" s="70">
        <f t="shared" si="10"/>
        <v>23849.6141074515</v>
      </c>
      <c r="AJ46" s="70">
        <f t="shared" si="11"/>
        <v>25459.810123127791</v>
      </c>
      <c r="AM46" s="70">
        <v>200095</v>
      </c>
      <c r="AN46" s="66">
        <f t="shared" si="2"/>
        <v>2011</v>
      </c>
      <c r="AO46" s="74">
        <f t="shared" si="12"/>
        <v>0.15135617635348958</v>
      </c>
      <c r="AP46" s="74">
        <f t="shared" si="13"/>
        <v>0.11919145459632424</v>
      </c>
      <c r="AQ46" s="74">
        <f t="shared" si="14"/>
        <v>0.12723861227480843</v>
      </c>
      <c r="AS46" s="74">
        <f t="shared" si="15"/>
        <v>2.1643452135323541E-2</v>
      </c>
    </row>
    <row r="47" spans="1:45" ht="13.75" customHeight="1" x14ac:dyDescent="0.2">
      <c r="A47" s="66">
        <f t="shared" si="0"/>
        <v>2012</v>
      </c>
      <c r="E47" s="71">
        <v>21620.2641111015</v>
      </c>
      <c r="F47" s="88">
        <v>22448.2</v>
      </c>
      <c r="J47" s="86">
        <f>0.82*E47</f>
        <v>17728.61657110323</v>
      </c>
      <c r="L47" s="73">
        <f>J47*(1+$K$50)</f>
        <v>21791.499968642675</v>
      </c>
      <c r="M47" s="1" t="s">
        <v>226</v>
      </c>
      <c r="N47" s="74">
        <f t="shared" si="5"/>
        <v>1.0079201556771571</v>
      </c>
      <c r="P47" s="75">
        <v>7131</v>
      </c>
      <c r="Q47" s="70">
        <v>3404</v>
      </c>
      <c r="V47" s="73">
        <f t="shared" si="23"/>
        <v>3498.2027494174654</v>
      </c>
      <c r="W47" s="1"/>
      <c r="Y47" s="83">
        <v>2694</v>
      </c>
      <c r="Z47" s="70">
        <f t="shared" si="7"/>
        <v>1321.5759650723114</v>
      </c>
      <c r="AE47" s="70">
        <f t="shared" si="8"/>
        <v>4819.7787144897766</v>
      </c>
      <c r="AG47" s="66">
        <f t="shared" si="1"/>
        <v>2012</v>
      </c>
      <c r="AH47" s="70">
        <f t="shared" si="9"/>
        <v>31445.2641111015</v>
      </c>
      <c r="AI47" s="70">
        <f t="shared" si="10"/>
        <v>25024.2641111015</v>
      </c>
      <c r="AJ47" s="70">
        <f t="shared" si="11"/>
        <v>26611.278683132452</v>
      </c>
      <c r="AM47" s="70">
        <v>205875</v>
      </c>
      <c r="AN47" s="66">
        <f t="shared" si="2"/>
        <v>2012</v>
      </c>
      <c r="AO47" s="74">
        <f t="shared" si="12"/>
        <v>0.15273959495374134</v>
      </c>
      <c r="AP47" s="74">
        <f t="shared" si="13"/>
        <v>0.12155076678130662</v>
      </c>
      <c r="AQ47" s="74">
        <f t="shared" si="14"/>
        <v>0.12925939858230701</v>
      </c>
      <c r="AS47" s="74">
        <f t="shared" si="15"/>
        <v>2.341118987001713E-2</v>
      </c>
    </row>
    <row r="48" spans="1:45" x14ac:dyDescent="0.2">
      <c r="A48" s="66">
        <f t="shared" si="0"/>
        <v>2013</v>
      </c>
      <c r="E48" s="71">
        <v>22276.472765070601</v>
      </c>
      <c r="J48" s="86">
        <f>0.82*E48</f>
        <v>18266.707667357892</v>
      </c>
      <c r="L48" s="73">
        <f>J48*(1+$K$50)</f>
        <v>22452.905897307908</v>
      </c>
      <c r="M48" s="1"/>
      <c r="N48" s="74">
        <f t="shared" si="5"/>
        <v>1.0079201556771571</v>
      </c>
      <c r="P48" s="75">
        <v>7312</v>
      </c>
      <c r="Q48" s="70">
        <v>3544</v>
      </c>
      <c r="V48" s="73">
        <f t="shared" si="23"/>
        <v>3642.0771280656572</v>
      </c>
      <c r="W48" s="1"/>
      <c r="Y48" s="83">
        <v>2875</v>
      </c>
      <c r="Z48" s="70">
        <f t="shared" si="7"/>
        <v>1432.0256760378509</v>
      </c>
      <c r="AE48" s="70">
        <f t="shared" si="8"/>
        <v>5074.1028041035079</v>
      </c>
      <c r="AG48" s="66">
        <f t="shared" si="1"/>
        <v>2013</v>
      </c>
      <c r="AH48" s="70">
        <f t="shared" si="9"/>
        <v>32463.472765070601</v>
      </c>
      <c r="AI48" s="70">
        <f t="shared" si="10"/>
        <v>25820.472765070601</v>
      </c>
      <c r="AJ48" s="70">
        <f t="shared" si="11"/>
        <v>27527.008701411418</v>
      </c>
      <c r="AM48" s="70">
        <v>211211</v>
      </c>
      <c r="AN48" s="66">
        <f t="shared" si="2"/>
        <v>2013</v>
      </c>
      <c r="AO48" s="74">
        <f t="shared" si="12"/>
        <v>0.15370161954193012</v>
      </c>
      <c r="AP48" s="74">
        <f t="shared" si="13"/>
        <v>0.12224965918001714</v>
      </c>
      <c r="AQ48" s="74">
        <f t="shared" si="14"/>
        <v>0.13032942745127582</v>
      </c>
      <c r="AS48" s="74">
        <f t="shared" si="15"/>
        <v>2.4023856731436848E-2</v>
      </c>
    </row>
    <row r="49" spans="1:35" x14ac:dyDescent="0.2">
      <c r="Q49" s="70">
        <v>3609</v>
      </c>
      <c r="V49" s="73">
        <f t="shared" si="23"/>
        <v>3708.8759467237464</v>
      </c>
    </row>
    <row r="50" spans="1:35" x14ac:dyDescent="0.2">
      <c r="K50" s="74">
        <f>AVERAGE(K34:K46)</f>
        <v>0.22917092155750868</v>
      </c>
      <c r="S50" s="74">
        <f>AVERAGE(S30:S39)</f>
        <v>0.51383706660068529</v>
      </c>
    </row>
    <row r="51" spans="1:35" x14ac:dyDescent="0.2">
      <c r="K51" s="74">
        <f>STDEV(K34:K45)</f>
        <v>1.2268451720468417E-2</v>
      </c>
      <c r="S51" s="74">
        <f>STDEV(S30:S39)</f>
        <v>9.6041850832305389E-2</v>
      </c>
    </row>
    <row r="52" spans="1:35" ht="97" x14ac:dyDescent="0.2">
      <c r="Q52" s="89" t="s">
        <v>227</v>
      </c>
    </row>
    <row r="54" spans="1:35" x14ac:dyDescent="0.2">
      <c r="A54" s="66" t="s">
        <v>228</v>
      </c>
      <c r="X54" s="66" t="s">
        <v>229</v>
      </c>
    </row>
    <row r="55" spans="1:35" x14ac:dyDescent="0.2">
      <c r="F55" s="2" t="s">
        <v>230</v>
      </c>
      <c r="G55" s="2"/>
      <c r="H55" s="2"/>
      <c r="I55" s="2"/>
      <c r="L55" s="2" t="s">
        <v>231</v>
      </c>
      <c r="M55" s="2"/>
      <c r="N55" s="2"/>
      <c r="Q55" s="2" t="s">
        <v>232</v>
      </c>
      <c r="R55" s="2"/>
      <c r="S55" s="2"/>
      <c r="T55" s="2"/>
      <c r="U55" s="2"/>
      <c r="X55" s="66" t="s">
        <v>14</v>
      </c>
      <c r="Y55" s="2" t="s">
        <v>233</v>
      </c>
      <c r="Z55" s="2"/>
      <c r="AA55" s="2"/>
      <c r="AC55" s="2" t="s">
        <v>234</v>
      </c>
      <c r="AD55" s="2"/>
      <c r="AE55" s="2"/>
      <c r="AG55" s="2" t="s">
        <v>25</v>
      </c>
      <c r="AH55" s="2"/>
      <c r="AI55" s="2"/>
    </row>
    <row r="56" spans="1:35" ht="84" x14ac:dyDescent="0.2">
      <c r="B56" s="68" t="s">
        <v>235</v>
      </c>
      <c r="C56" s="68" t="s">
        <v>236</v>
      </c>
      <c r="D56" s="67" t="s">
        <v>237</v>
      </c>
      <c r="F56" s="67" t="s">
        <v>237</v>
      </c>
      <c r="G56" s="67" t="s">
        <v>238</v>
      </c>
      <c r="H56" s="67" t="s">
        <v>239</v>
      </c>
      <c r="I56" s="66" t="s">
        <v>240</v>
      </c>
      <c r="K56" s="67" t="s">
        <v>19</v>
      </c>
      <c r="L56" s="67" t="s">
        <v>237</v>
      </c>
      <c r="M56" s="67" t="s">
        <v>238</v>
      </c>
      <c r="N56" s="67" t="s">
        <v>239</v>
      </c>
      <c r="Q56" s="67" t="s">
        <v>19</v>
      </c>
      <c r="R56" s="66" t="s">
        <v>241</v>
      </c>
      <c r="S56" s="66" t="s">
        <v>239</v>
      </c>
      <c r="T56" s="66" t="s">
        <v>237</v>
      </c>
      <c r="U56" s="66" t="s">
        <v>238</v>
      </c>
      <c r="V56" s="69" t="s">
        <v>242</v>
      </c>
      <c r="X56" s="67" t="s">
        <v>19</v>
      </c>
      <c r="Y56" s="68" t="s">
        <v>243</v>
      </c>
      <c r="Z56" s="68" t="s">
        <v>202</v>
      </c>
      <c r="AA56" s="68" t="s">
        <v>216</v>
      </c>
      <c r="AB56" s="67" t="s">
        <v>19</v>
      </c>
      <c r="AC56" s="68" t="s">
        <v>243</v>
      </c>
      <c r="AD56" s="68" t="s">
        <v>202</v>
      </c>
      <c r="AE56" s="68" t="s">
        <v>216</v>
      </c>
      <c r="AF56" s="67" t="s">
        <v>19</v>
      </c>
      <c r="AG56" s="68" t="s">
        <v>214</v>
      </c>
      <c r="AH56" s="68" t="s">
        <v>202</v>
      </c>
      <c r="AI56" s="68" t="s">
        <v>216</v>
      </c>
    </row>
    <row r="57" spans="1:35" x14ac:dyDescent="0.2">
      <c r="B57" s="90">
        <v>0.708122774163645</v>
      </c>
      <c r="C57" s="90">
        <v>9.5113596131027404E-5</v>
      </c>
      <c r="D57" s="91">
        <f t="shared" ref="D57:D95" si="24">B57-C57</f>
        <v>0.70802766056751398</v>
      </c>
      <c r="F57" s="70">
        <f t="shared" ref="F57:F95" si="25">D57*J10+$K$50*J10</f>
        <v>738.02460065186438</v>
      </c>
      <c r="G57" s="92">
        <f t="shared" ref="G57:G95" si="26">C57*J10</f>
        <v>7.4900000000000008E-2</v>
      </c>
      <c r="H57" s="70">
        <f t="shared" ref="H57:H95" si="27">(1-B57)*J10</f>
        <v>229.84730999999934</v>
      </c>
      <c r="I57" s="70">
        <f t="shared" ref="I57:I95" si="28">F57+G57+H57</f>
        <v>967.94681065186364</v>
      </c>
      <c r="K57" s="66">
        <v>1975</v>
      </c>
      <c r="L57" s="74">
        <f t="shared" ref="L57:L95" si="29">F57/$I57</f>
        <v>0.76246400373471124</v>
      </c>
      <c r="M57" s="74">
        <f t="shared" ref="M57:M95" si="30">G57/$I57</f>
        <v>7.7380284924497673E-5</v>
      </c>
      <c r="N57" s="74">
        <f t="shared" ref="N57:N95" si="31">H57/$I57</f>
        <v>0.23745861598036436</v>
      </c>
      <c r="Q57" s="66">
        <v>1975</v>
      </c>
      <c r="R57" s="70">
        <f t="shared" ref="R57:R95" si="32">V10</f>
        <v>40.164588147909157</v>
      </c>
      <c r="S57" s="70">
        <f t="shared" ref="S57:S95" si="33">Z10</f>
        <v>25.141192581133978</v>
      </c>
      <c r="T57" s="70">
        <f t="shared" ref="T57:T95" si="34">R57-U57</f>
        <v>40.164588147909157</v>
      </c>
      <c r="U57" s="92">
        <f t="shared" ref="U57:U95" si="35">R57*V57</f>
        <v>0</v>
      </c>
      <c r="X57" s="66">
        <v>1975</v>
      </c>
      <c r="Y57" s="74">
        <f t="shared" ref="Y57:Y95" si="36">1-B57</f>
        <v>0.291877225836355</v>
      </c>
      <c r="Z57" s="93">
        <v>0.29191111111111101</v>
      </c>
      <c r="AA57" s="74">
        <f t="shared" ref="AA57:AA95" si="37">H57/I57</f>
        <v>0.23745861598036436</v>
      </c>
      <c r="AB57" s="66">
        <v>1975</v>
      </c>
      <c r="AC57" s="74">
        <f t="shared" ref="AC57:AC95" si="38">Y10/(P10+Y10)</f>
        <v>0.38497652582159625</v>
      </c>
      <c r="AD57" s="74">
        <v>0</v>
      </c>
      <c r="AE57" s="74">
        <f t="shared" ref="AE57:AE95" si="39">S57/(S57+R57)</f>
        <v>0.38497652582159625</v>
      </c>
      <c r="AF57" s="66">
        <v>1975</v>
      </c>
      <c r="AG57" s="74">
        <f t="shared" ref="AG57:AG95" si="40">(Y57*E10+AC57*(P10+Y10))/AH10</f>
        <v>0.30669829200101933</v>
      </c>
      <c r="AH57" s="74">
        <f t="shared" ref="AH57:AH93" si="41">Z57*(G10+H10)/(G10+H10+Q10)</f>
        <v>0.28376393329300947</v>
      </c>
      <c r="AI57" s="74">
        <f t="shared" ref="AI57:AI95" si="42">(H57+S57)/(F57+G57+H57+R57+S57)</f>
        <v>0.24678234993860496</v>
      </c>
    </row>
    <row r="58" spans="1:35" x14ac:dyDescent="0.2">
      <c r="B58" s="90">
        <v>0.72999976743144102</v>
      </c>
      <c r="C58" s="90">
        <v>9.8640311180161802E-5</v>
      </c>
      <c r="D58" s="91">
        <f t="shared" si="24"/>
        <v>0.7299011271202609</v>
      </c>
      <c r="F58" s="70">
        <f t="shared" si="25"/>
        <v>918.81612614252276</v>
      </c>
      <c r="G58" s="92">
        <f t="shared" si="26"/>
        <v>9.4500000000000028E-2</v>
      </c>
      <c r="H58" s="70">
        <f t="shared" si="27"/>
        <v>258.66728999999674</v>
      </c>
      <c r="I58" s="70">
        <f t="shared" si="28"/>
        <v>1177.5779161425196</v>
      </c>
      <c r="K58" s="66">
        <f t="shared" ref="K58:K96" si="43">K57+1</f>
        <v>1976</v>
      </c>
      <c r="L58" s="74">
        <f t="shared" si="29"/>
        <v>0.7802593047535723</v>
      </c>
      <c r="M58" s="74">
        <f t="shared" si="30"/>
        <v>8.0249466896900357E-5</v>
      </c>
      <c r="N58" s="74">
        <f t="shared" si="31"/>
        <v>0.21966044577953076</v>
      </c>
      <c r="Q58" s="66">
        <f t="shared" ref="Q58:Q95" si="44">Q57+1</f>
        <v>1976</v>
      </c>
      <c r="R58" s="70">
        <f t="shared" si="32"/>
        <v>58.319479385044573</v>
      </c>
      <c r="S58" s="70">
        <f t="shared" si="33"/>
        <v>32.517527899540006</v>
      </c>
      <c r="T58" s="70">
        <f t="shared" si="34"/>
        <v>58.319479385044573</v>
      </c>
      <c r="U58" s="92">
        <f t="shared" si="35"/>
        <v>0</v>
      </c>
      <c r="X58" s="66">
        <f t="shared" ref="X58:X95" si="45">X57+1</f>
        <v>1976</v>
      </c>
      <c r="Y58" s="74">
        <f t="shared" si="36"/>
        <v>0.27000023256855898</v>
      </c>
      <c r="Z58" s="93">
        <v>0.26998392517901498</v>
      </c>
      <c r="AA58" s="74">
        <f t="shared" si="37"/>
        <v>0.21966044577953076</v>
      </c>
      <c r="AB58" s="66">
        <f t="shared" ref="AB58:AB95" si="46">AB57+1</f>
        <v>1976</v>
      </c>
      <c r="AC58" s="74">
        <f t="shared" si="38"/>
        <v>0.35797665369649806</v>
      </c>
      <c r="AD58" s="74">
        <v>0</v>
      </c>
      <c r="AE58" s="74">
        <f t="shared" si="39"/>
        <v>0.35797665369649806</v>
      </c>
      <c r="AF58" s="66">
        <f t="shared" ref="AF58:AF95" si="47">AF57+1</f>
        <v>1976</v>
      </c>
      <c r="AG58" s="74">
        <f t="shared" si="40"/>
        <v>0.28390883095706226</v>
      </c>
      <c r="AH58" s="74">
        <f t="shared" si="41"/>
        <v>0.26103850229600839</v>
      </c>
      <c r="AI58" s="74">
        <f t="shared" si="42"/>
        <v>0.22956590349220307</v>
      </c>
    </row>
    <row r="59" spans="1:35" x14ac:dyDescent="0.2">
      <c r="B59" s="90">
        <v>0.74520818974733005</v>
      </c>
      <c r="C59" s="90">
        <v>8.8778628519666999E-5</v>
      </c>
      <c r="D59" s="91">
        <f t="shared" si="24"/>
        <v>0.74511941111881042</v>
      </c>
      <c r="F59" s="70">
        <f t="shared" si="25"/>
        <v>1075.4891598841</v>
      </c>
      <c r="G59" s="92">
        <f t="shared" si="26"/>
        <v>9.799999999999999E-2</v>
      </c>
      <c r="H59" s="70">
        <f t="shared" si="27"/>
        <v>281.25684999999942</v>
      </c>
      <c r="I59" s="70">
        <f t="shared" si="28"/>
        <v>1356.8440098840993</v>
      </c>
      <c r="K59" s="66">
        <f t="shared" si="43"/>
        <v>1977</v>
      </c>
      <c r="L59" s="74">
        <f t="shared" si="29"/>
        <v>0.79264023870803513</v>
      </c>
      <c r="M59" s="74">
        <f t="shared" si="30"/>
        <v>7.2226430810105495E-5</v>
      </c>
      <c r="N59" s="74">
        <f t="shared" si="31"/>
        <v>0.20728753486115489</v>
      </c>
      <c r="Q59" s="66">
        <f t="shared" si="44"/>
        <v>1977</v>
      </c>
      <c r="R59" s="70">
        <f t="shared" si="32"/>
        <v>69.137804985255414</v>
      </c>
      <c r="S59" s="70">
        <f t="shared" si="33"/>
        <v>36.35080468296934</v>
      </c>
      <c r="T59" s="70">
        <f t="shared" si="34"/>
        <v>69.137804985255414</v>
      </c>
      <c r="U59" s="92">
        <f t="shared" si="35"/>
        <v>0</v>
      </c>
      <c r="X59" s="66">
        <f t="shared" si="45"/>
        <v>1977</v>
      </c>
      <c r="Y59" s="74">
        <f t="shared" si="36"/>
        <v>0.25479181025266995</v>
      </c>
      <c r="Z59" s="93">
        <v>0.25478757133798302</v>
      </c>
      <c r="AA59" s="74">
        <f t="shared" si="37"/>
        <v>0.20728753486115489</v>
      </c>
      <c r="AB59" s="66">
        <f t="shared" si="46"/>
        <v>1977</v>
      </c>
      <c r="AC59" s="74">
        <f t="shared" si="38"/>
        <v>0.34459459459459457</v>
      </c>
      <c r="AD59" s="74">
        <v>0</v>
      </c>
      <c r="AE59" s="74">
        <f t="shared" si="39"/>
        <v>0.34459459459459457</v>
      </c>
      <c r="AF59" s="66">
        <f t="shared" si="47"/>
        <v>1977</v>
      </c>
      <c r="AG59" s="74">
        <f t="shared" si="40"/>
        <v>0.26898414723923031</v>
      </c>
      <c r="AH59" s="74">
        <f t="shared" si="41"/>
        <v>0.24611049859120374</v>
      </c>
      <c r="AI59" s="74">
        <f t="shared" si="42"/>
        <v>0.21719248441589209</v>
      </c>
    </row>
    <row r="60" spans="1:35" x14ac:dyDescent="0.2">
      <c r="B60" s="90">
        <v>0.73845604295919598</v>
      </c>
      <c r="C60" s="90">
        <v>8.3160130693927506E-5</v>
      </c>
      <c r="D60" s="91">
        <f t="shared" si="24"/>
        <v>0.738372882828502</v>
      </c>
      <c r="F60" s="70">
        <f t="shared" si="25"/>
        <v>1254.2214790004912</v>
      </c>
      <c r="G60" s="92">
        <f t="shared" si="26"/>
        <v>0.10779999999999995</v>
      </c>
      <c r="H60" s="70">
        <f t="shared" si="27"/>
        <v>339.03793000000019</v>
      </c>
      <c r="I60" s="70">
        <f t="shared" si="28"/>
        <v>1593.3672090004914</v>
      </c>
      <c r="K60" s="66">
        <f t="shared" si="43"/>
        <v>1978</v>
      </c>
      <c r="L60" s="74">
        <f t="shared" si="29"/>
        <v>0.78715155672574433</v>
      </c>
      <c r="M60" s="74">
        <f t="shared" si="30"/>
        <v>6.7655465351029888E-5</v>
      </c>
      <c r="N60" s="74">
        <f t="shared" si="31"/>
        <v>0.21278078780890466</v>
      </c>
      <c r="Q60" s="66">
        <f t="shared" si="44"/>
        <v>1978</v>
      </c>
      <c r="R60" s="70">
        <f t="shared" si="32"/>
        <v>82.070056277461461</v>
      </c>
      <c r="S60" s="70">
        <f t="shared" si="33"/>
        <v>40.487894430214325</v>
      </c>
      <c r="T60" s="70">
        <f t="shared" si="34"/>
        <v>82.070056277461461</v>
      </c>
      <c r="U60" s="92">
        <f t="shared" si="35"/>
        <v>0</v>
      </c>
      <c r="X60" s="66">
        <f t="shared" si="45"/>
        <v>1978</v>
      </c>
      <c r="Y60" s="74">
        <f t="shared" si="36"/>
        <v>0.26154395704080402</v>
      </c>
      <c r="Z60" s="93">
        <v>0.261515200604784</v>
      </c>
      <c r="AA60" s="74">
        <f t="shared" si="37"/>
        <v>0.21278078780890466</v>
      </c>
      <c r="AB60" s="66">
        <f t="shared" si="46"/>
        <v>1978</v>
      </c>
      <c r="AC60" s="74">
        <f t="shared" si="38"/>
        <v>0.33035714285714285</v>
      </c>
      <c r="AD60" s="74">
        <v>0</v>
      </c>
      <c r="AE60" s="74">
        <f t="shared" si="39"/>
        <v>0.3303571428571429</v>
      </c>
      <c r="AF60" s="66">
        <f t="shared" si="47"/>
        <v>1978</v>
      </c>
      <c r="AG60" s="74">
        <f t="shared" si="40"/>
        <v>0.27211197661280789</v>
      </c>
      <c r="AH60" s="74">
        <f t="shared" si="41"/>
        <v>0.25251577245946061</v>
      </c>
      <c r="AI60" s="74">
        <f t="shared" si="42"/>
        <v>0.22117854166481346</v>
      </c>
    </row>
    <row r="61" spans="1:35" x14ac:dyDescent="0.2">
      <c r="B61" s="90">
        <v>0.72817045528810598</v>
      </c>
      <c r="C61" s="90">
        <v>7.9200320649472198E-5</v>
      </c>
      <c r="D61" s="91">
        <f t="shared" si="24"/>
        <v>0.72809125496745652</v>
      </c>
      <c r="F61" s="70">
        <f t="shared" si="25"/>
        <v>1455.226002981768</v>
      </c>
      <c r="G61" s="92">
        <f t="shared" si="26"/>
        <v>0.12039999999999999</v>
      </c>
      <c r="H61" s="70">
        <f t="shared" si="27"/>
        <v>413.23414999999932</v>
      </c>
      <c r="I61" s="70">
        <f t="shared" si="28"/>
        <v>1868.5805529817674</v>
      </c>
      <c r="K61" s="66">
        <f t="shared" si="43"/>
        <v>1979</v>
      </c>
      <c r="L61" s="74">
        <f t="shared" si="29"/>
        <v>0.77878687148895276</v>
      </c>
      <c r="M61" s="74">
        <f t="shared" si="30"/>
        <v>6.443393612754504E-5</v>
      </c>
      <c r="N61" s="74">
        <f t="shared" si="31"/>
        <v>0.22114869457491965</v>
      </c>
      <c r="Q61" s="66">
        <f t="shared" si="44"/>
        <v>1979</v>
      </c>
      <c r="R61" s="70">
        <f t="shared" si="32"/>
        <v>107.93455886187354</v>
      </c>
      <c r="S61" s="70">
        <f t="shared" si="33"/>
        <v>51.586370044277793</v>
      </c>
      <c r="T61" s="70">
        <f t="shared" si="34"/>
        <v>107.93455886187354</v>
      </c>
      <c r="U61" s="92">
        <f t="shared" si="35"/>
        <v>0</v>
      </c>
      <c r="X61" s="66">
        <f t="shared" si="45"/>
        <v>1979</v>
      </c>
      <c r="Y61" s="74">
        <f t="shared" si="36"/>
        <v>0.27182954471189402</v>
      </c>
      <c r="Z61" s="93">
        <v>0.271814707372105</v>
      </c>
      <c r="AA61" s="74">
        <f t="shared" si="37"/>
        <v>0.22114869457491965</v>
      </c>
      <c r="AB61" s="66">
        <f t="shared" si="46"/>
        <v>1979</v>
      </c>
      <c r="AC61" s="74">
        <f t="shared" si="38"/>
        <v>0.32338308457711445</v>
      </c>
      <c r="AD61" s="74">
        <v>0</v>
      </c>
      <c r="AE61" s="74">
        <f t="shared" si="39"/>
        <v>0.3233830845771144</v>
      </c>
      <c r="AF61" s="66">
        <f t="shared" si="47"/>
        <v>1979</v>
      </c>
      <c r="AG61" s="74">
        <f t="shared" si="40"/>
        <v>0.27988194225322777</v>
      </c>
      <c r="AH61" s="74">
        <f t="shared" si="41"/>
        <v>0.26136816471109159</v>
      </c>
      <c r="AI61" s="74">
        <f t="shared" si="42"/>
        <v>0.22918997111110292</v>
      </c>
    </row>
    <row r="62" spans="1:35" x14ac:dyDescent="0.2">
      <c r="B62" s="90">
        <v>0.717218132403873</v>
      </c>
      <c r="C62" s="90">
        <v>2.6381645689057801E-5</v>
      </c>
      <c r="D62" s="91">
        <f t="shared" si="24"/>
        <v>0.71719175075818398</v>
      </c>
      <c r="F62" s="70">
        <f t="shared" si="25"/>
        <v>1682.3972944953578</v>
      </c>
      <c r="G62" s="92">
        <f t="shared" si="26"/>
        <v>4.6899999999999976E-2</v>
      </c>
      <c r="H62" s="70">
        <f t="shared" si="27"/>
        <v>502.71578000000079</v>
      </c>
      <c r="I62" s="70">
        <f t="shared" si="28"/>
        <v>2185.1599744953587</v>
      </c>
      <c r="K62" s="66">
        <f t="shared" si="43"/>
        <v>1980</v>
      </c>
      <c r="L62" s="74">
        <f t="shared" si="29"/>
        <v>0.76991950892926775</v>
      </c>
      <c r="M62" s="74">
        <f t="shared" si="30"/>
        <v>2.1462959484616713E-5</v>
      </c>
      <c r="N62" s="74">
        <f t="shared" si="31"/>
        <v>0.23005902811124759</v>
      </c>
      <c r="Q62" s="66">
        <f t="shared" si="44"/>
        <v>1980</v>
      </c>
      <c r="R62" s="70">
        <f t="shared" si="32"/>
        <v>145.8608727476701</v>
      </c>
      <c r="S62" s="70">
        <f t="shared" si="33"/>
        <v>62.570999388915297</v>
      </c>
      <c r="T62" s="70">
        <f t="shared" si="34"/>
        <v>145.8608727476701</v>
      </c>
      <c r="U62" s="92">
        <f t="shared" si="35"/>
        <v>0</v>
      </c>
      <c r="X62" s="66">
        <f t="shared" si="45"/>
        <v>1980</v>
      </c>
      <c r="Y62" s="74">
        <f t="shared" si="36"/>
        <v>0.282781867596127</v>
      </c>
      <c r="Z62" s="93">
        <v>0.28280044101433299</v>
      </c>
      <c r="AA62" s="74">
        <f t="shared" si="37"/>
        <v>0.23005902811124759</v>
      </c>
      <c r="AB62" s="66">
        <f t="shared" si="46"/>
        <v>1980</v>
      </c>
      <c r="AC62" s="74">
        <f t="shared" si="38"/>
        <v>0.30019880715705766</v>
      </c>
      <c r="AD62" s="74">
        <v>0</v>
      </c>
      <c r="AE62" s="74">
        <f t="shared" si="39"/>
        <v>0.3001988071570576</v>
      </c>
      <c r="AF62" s="66">
        <f t="shared" si="47"/>
        <v>1980</v>
      </c>
      <c r="AG62" s="74">
        <f t="shared" si="40"/>
        <v>0.28566117891535425</v>
      </c>
      <c r="AH62" s="74">
        <f t="shared" si="41"/>
        <v>0.27031502879295422</v>
      </c>
      <c r="AI62" s="74">
        <f t="shared" si="42"/>
        <v>0.23616673836198887</v>
      </c>
    </row>
    <row r="63" spans="1:35" x14ac:dyDescent="0.2">
      <c r="B63" s="90">
        <v>0.74282717485164396</v>
      </c>
      <c r="C63" s="90">
        <v>5.1213674913157201E-5</v>
      </c>
      <c r="D63" s="91">
        <f t="shared" si="24"/>
        <v>0.74277596117673084</v>
      </c>
      <c r="F63" s="70">
        <f t="shared" si="25"/>
        <v>1966.1486355355876</v>
      </c>
      <c r="G63" s="92">
        <f t="shared" si="26"/>
        <v>0.10359999999999996</v>
      </c>
      <c r="H63" s="70">
        <f t="shared" si="27"/>
        <v>520.23419000000035</v>
      </c>
      <c r="I63" s="70">
        <f t="shared" si="28"/>
        <v>2486.4864255355878</v>
      </c>
      <c r="K63" s="66">
        <f t="shared" si="43"/>
        <v>1981</v>
      </c>
      <c r="L63" s="74">
        <f t="shared" si="29"/>
        <v>0.79073370976158863</v>
      </c>
      <c r="M63" s="74">
        <f t="shared" si="30"/>
        <v>4.1665218412638055E-5</v>
      </c>
      <c r="N63" s="74">
        <f t="shared" si="31"/>
        <v>0.20922462501999872</v>
      </c>
      <c r="Q63" s="66">
        <f t="shared" si="44"/>
        <v>1981</v>
      </c>
      <c r="R63" s="70">
        <f t="shared" si="32"/>
        <v>224.07612335149324</v>
      </c>
      <c r="S63" s="70">
        <f t="shared" si="33"/>
        <v>80.124189562049096</v>
      </c>
      <c r="T63" s="70">
        <f t="shared" si="34"/>
        <v>224.07612335149324</v>
      </c>
      <c r="U63" s="92">
        <f t="shared" si="35"/>
        <v>0</v>
      </c>
      <c r="X63" s="66">
        <f t="shared" si="45"/>
        <v>1981</v>
      </c>
      <c r="Y63" s="74">
        <f t="shared" si="36"/>
        <v>0.25717282514835604</v>
      </c>
      <c r="Z63" s="93">
        <v>0.25717152842658902</v>
      </c>
      <c r="AA63" s="74">
        <f t="shared" si="37"/>
        <v>0.20922462501999872</v>
      </c>
      <c r="AB63" s="66">
        <f t="shared" si="46"/>
        <v>1981</v>
      </c>
      <c r="AC63" s="74">
        <f t="shared" si="38"/>
        <v>0.26339285714285715</v>
      </c>
      <c r="AD63" s="74">
        <v>0</v>
      </c>
      <c r="AE63" s="74">
        <f t="shared" si="39"/>
        <v>0.26339285714285715</v>
      </c>
      <c r="AF63" s="66">
        <f t="shared" si="47"/>
        <v>1981</v>
      </c>
      <c r="AG63" s="74">
        <f t="shared" si="40"/>
        <v>0.25834633267913515</v>
      </c>
      <c r="AH63" s="74">
        <f t="shared" si="41"/>
        <v>0.24207680531578762</v>
      </c>
      <c r="AI63" s="74">
        <f t="shared" si="42"/>
        <v>0.21512926237492599</v>
      </c>
    </row>
    <row r="64" spans="1:35" x14ac:dyDescent="0.2">
      <c r="B64" s="90">
        <v>0.74786337482999599</v>
      </c>
      <c r="C64" s="90">
        <v>5.40653182573708E-5</v>
      </c>
      <c r="D64" s="91">
        <f t="shared" si="24"/>
        <v>0.74780930951173863</v>
      </c>
      <c r="F64" s="70">
        <f t="shared" si="25"/>
        <v>2314.8142216458446</v>
      </c>
      <c r="G64" s="92">
        <f t="shared" si="26"/>
        <v>0.12810000000000007</v>
      </c>
      <c r="H64" s="70">
        <f t="shared" si="27"/>
        <v>597.40149000000019</v>
      </c>
      <c r="I64" s="70">
        <f t="shared" si="28"/>
        <v>2912.3438116458447</v>
      </c>
      <c r="K64" s="66">
        <f t="shared" si="43"/>
        <v>1982</v>
      </c>
      <c r="L64" s="74">
        <f t="shared" si="29"/>
        <v>0.7948286230456012</v>
      </c>
      <c r="M64" s="74">
        <f t="shared" si="30"/>
        <v>4.3985191407606263E-5</v>
      </c>
      <c r="N64" s="74">
        <f t="shared" si="31"/>
        <v>0.20512739176299119</v>
      </c>
      <c r="Q64" s="66">
        <f t="shared" si="44"/>
        <v>1982</v>
      </c>
      <c r="R64" s="70">
        <f t="shared" si="32"/>
        <v>225.31960905266686</v>
      </c>
      <c r="S64" s="70">
        <f t="shared" si="33"/>
        <v>82.283952793977321</v>
      </c>
      <c r="T64" s="70">
        <f t="shared" si="34"/>
        <v>225.31960905266686</v>
      </c>
      <c r="U64" s="92">
        <f t="shared" si="35"/>
        <v>0</v>
      </c>
      <c r="X64" s="66">
        <f t="shared" si="45"/>
        <v>1982</v>
      </c>
      <c r="Y64" s="74">
        <f t="shared" si="36"/>
        <v>0.25213662517000401</v>
      </c>
      <c r="Z64" s="93">
        <v>0.25212715670054398</v>
      </c>
      <c r="AA64" s="74">
        <f t="shared" si="37"/>
        <v>0.20512739176299119</v>
      </c>
      <c r="AB64" s="66">
        <f t="shared" si="46"/>
        <v>1982</v>
      </c>
      <c r="AC64" s="74">
        <f t="shared" si="38"/>
        <v>0.26750000000000002</v>
      </c>
      <c r="AD64" s="74">
        <v>0</v>
      </c>
      <c r="AE64" s="74">
        <f t="shared" si="39"/>
        <v>0.26750000000000002</v>
      </c>
      <c r="AF64" s="66">
        <f t="shared" si="47"/>
        <v>1982</v>
      </c>
      <c r="AG64" s="74">
        <f t="shared" si="40"/>
        <v>0.25507361512800597</v>
      </c>
      <c r="AH64" s="74">
        <f t="shared" si="41"/>
        <v>0.23931575995513218</v>
      </c>
      <c r="AI64" s="74">
        <f t="shared" si="42"/>
        <v>0.21108588556115512</v>
      </c>
    </row>
    <row r="65" spans="2:35" x14ac:dyDescent="0.2">
      <c r="B65" s="90">
        <v>0.74684568281178398</v>
      </c>
      <c r="C65" s="90">
        <v>5.1048159423160203E-5</v>
      </c>
      <c r="D65" s="91">
        <f t="shared" si="24"/>
        <v>0.74679463465236084</v>
      </c>
      <c r="F65" s="70">
        <f t="shared" si="25"/>
        <v>2556.1469079345225</v>
      </c>
      <c r="G65" s="92">
        <f t="shared" si="26"/>
        <v>0.13369999999999993</v>
      </c>
      <c r="H65" s="70">
        <f t="shared" si="27"/>
        <v>663.03531000000044</v>
      </c>
      <c r="I65" s="70">
        <f t="shared" si="28"/>
        <v>3219.315917934523</v>
      </c>
      <c r="K65" s="66">
        <f t="shared" si="43"/>
        <v>1983</v>
      </c>
      <c r="L65" s="74">
        <f t="shared" si="29"/>
        <v>0.79400312771246062</v>
      </c>
      <c r="M65" s="74">
        <f t="shared" si="30"/>
        <v>4.1530562208936724E-5</v>
      </c>
      <c r="N65" s="74">
        <f t="shared" si="31"/>
        <v>0.20595534172533042</v>
      </c>
      <c r="Q65" s="66">
        <f t="shared" si="44"/>
        <v>1983</v>
      </c>
      <c r="R65" s="70">
        <f t="shared" si="32"/>
        <v>255.53631159118677</v>
      </c>
      <c r="S65" s="70">
        <f t="shared" si="33"/>
        <v>93.608574999430317</v>
      </c>
      <c r="T65" s="70">
        <f t="shared" si="34"/>
        <v>255.53631159118677</v>
      </c>
      <c r="U65" s="92">
        <f t="shared" si="35"/>
        <v>0</v>
      </c>
      <c r="X65" s="66">
        <f t="shared" si="45"/>
        <v>1983</v>
      </c>
      <c r="Y65" s="74">
        <f t="shared" si="36"/>
        <v>0.25315431718821602</v>
      </c>
      <c r="Z65" s="93">
        <v>0.253153731024161</v>
      </c>
      <c r="AA65" s="74">
        <f t="shared" si="37"/>
        <v>0.20595534172533042</v>
      </c>
      <c r="AB65" s="66">
        <f t="shared" si="46"/>
        <v>1983</v>
      </c>
      <c r="AC65" s="74">
        <f t="shared" si="38"/>
        <v>0.26810810810810809</v>
      </c>
      <c r="AD65" s="74">
        <v>0</v>
      </c>
      <c r="AE65" s="74">
        <f t="shared" si="39"/>
        <v>0.26810810810810815</v>
      </c>
      <c r="AF65" s="66">
        <f t="shared" si="47"/>
        <v>1983</v>
      </c>
      <c r="AG65" s="74">
        <f t="shared" si="40"/>
        <v>0.25611843683185836</v>
      </c>
      <c r="AH65" s="74">
        <f t="shared" si="41"/>
        <v>0.23997365154163836</v>
      </c>
      <c r="AI65" s="74">
        <f t="shared" si="42"/>
        <v>0.21203648476114292</v>
      </c>
    </row>
    <row r="66" spans="2:35" x14ac:dyDescent="0.2">
      <c r="B66" s="90">
        <v>0.74657795557602702</v>
      </c>
      <c r="C66" s="90">
        <v>5.8740316372677002E-5</v>
      </c>
      <c r="D66" s="91">
        <f t="shared" si="24"/>
        <v>0.74651921525965437</v>
      </c>
      <c r="F66" s="70">
        <f t="shared" si="25"/>
        <v>2674.2469521432758</v>
      </c>
      <c r="G66" s="92">
        <f t="shared" si="26"/>
        <v>0.16099999999999998</v>
      </c>
      <c r="H66" s="70">
        <f t="shared" si="27"/>
        <v>694.59872999999982</v>
      </c>
      <c r="I66" s="70">
        <f t="shared" si="28"/>
        <v>3369.0066821432756</v>
      </c>
      <c r="K66" s="66">
        <f t="shared" si="43"/>
        <v>1984</v>
      </c>
      <c r="L66" s="74">
        <f t="shared" si="29"/>
        <v>0.7937790584736949</v>
      </c>
      <c r="M66" s="74">
        <f t="shared" si="30"/>
        <v>4.7788566539017939E-5</v>
      </c>
      <c r="N66" s="74">
        <f t="shared" si="31"/>
        <v>0.20617315295976615</v>
      </c>
      <c r="Q66" s="66">
        <f t="shared" si="44"/>
        <v>1984</v>
      </c>
      <c r="R66" s="70">
        <f t="shared" si="32"/>
        <v>274.68599138926112</v>
      </c>
      <c r="S66" s="70">
        <f t="shared" si="33"/>
        <v>101.27878049862552</v>
      </c>
      <c r="T66" s="70">
        <f t="shared" si="34"/>
        <v>274.68599138926112</v>
      </c>
      <c r="U66" s="92">
        <f t="shared" si="35"/>
        <v>0</v>
      </c>
      <c r="X66" s="66">
        <f t="shared" si="45"/>
        <v>1984</v>
      </c>
      <c r="Y66" s="74">
        <f t="shared" si="36"/>
        <v>0.25342204442397298</v>
      </c>
      <c r="Z66" s="93">
        <v>0.25342868088366699</v>
      </c>
      <c r="AA66" s="74">
        <f t="shared" si="37"/>
        <v>0.20617315295976615</v>
      </c>
      <c r="AB66" s="66">
        <f t="shared" si="46"/>
        <v>1984</v>
      </c>
      <c r="AC66" s="74">
        <f t="shared" si="38"/>
        <v>0.26938369781312127</v>
      </c>
      <c r="AD66" s="74">
        <v>0</v>
      </c>
      <c r="AE66" s="74">
        <f t="shared" si="39"/>
        <v>0.26938369781312127</v>
      </c>
      <c r="AF66" s="66">
        <f t="shared" si="47"/>
        <v>1984</v>
      </c>
      <c r="AG66" s="74">
        <f t="shared" si="40"/>
        <v>0.25668472776121914</v>
      </c>
      <c r="AH66" s="74">
        <f t="shared" si="41"/>
        <v>0.23989459433323621</v>
      </c>
      <c r="AI66" s="74">
        <f t="shared" si="42"/>
        <v>0.21251897918792595</v>
      </c>
    </row>
    <row r="67" spans="2:35" x14ac:dyDescent="0.2">
      <c r="B67" s="90">
        <v>0.74684475520235405</v>
      </c>
      <c r="C67" s="90">
        <v>6.0888261062877103E-5</v>
      </c>
      <c r="D67" s="91">
        <f t="shared" si="24"/>
        <v>0.74678386694129117</v>
      </c>
      <c r="F67" s="70">
        <f t="shared" si="25"/>
        <v>2793.5102791800828</v>
      </c>
      <c r="G67" s="92">
        <f t="shared" si="26"/>
        <v>0.17428264625063289</v>
      </c>
      <c r="H67" s="70">
        <f t="shared" si="27"/>
        <v>724.61530688154801</v>
      </c>
      <c r="I67" s="70">
        <f t="shared" si="28"/>
        <v>3518.2998687078812</v>
      </c>
      <c r="K67" s="66">
        <f t="shared" si="43"/>
        <v>1985</v>
      </c>
      <c r="L67" s="74">
        <f t="shared" si="29"/>
        <v>0.79399436757106712</v>
      </c>
      <c r="M67" s="74">
        <f t="shared" si="30"/>
        <v>4.9536040915875466E-5</v>
      </c>
      <c r="N67" s="74">
        <f t="shared" si="31"/>
        <v>0.20595609638801701</v>
      </c>
      <c r="Q67" s="66">
        <f t="shared" si="44"/>
        <v>1985</v>
      </c>
      <c r="R67" s="70">
        <f t="shared" si="32"/>
        <v>338.60115642958715</v>
      </c>
      <c r="S67" s="70">
        <f t="shared" si="33"/>
        <v>110.7720720570111</v>
      </c>
      <c r="T67" s="70">
        <f t="shared" si="34"/>
        <v>338.60115642958715</v>
      </c>
      <c r="U67" s="92">
        <f t="shared" si="35"/>
        <v>0</v>
      </c>
      <c r="X67" s="66">
        <f t="shared" si="45"/>
        <v>1985</v>
      </c>
      <c r="Y67" s="74">
        <f t="shared" si="36"/>
        <v>0.25315524479764595</v>
      </c>
      <c r="Z67" s="93">
        <v>0.253147909106408</v>
      </c>
      <c r="AA67" s="74">
        <f t="shared" si="37"/>
        <v>0.20595609638801701</v>
      </c>
      <c r="AB67" s="66">
        <f t="shared" si="46"/>
        <v>1985</v>
      </c>
      <c r="AC67" s="74">
        <f t="shared" si="38"/>
        <v>0.24650349650349651</v>
      </c>
      <c r="AD67" s="74">
        <v>0</v>
      </c>
      <c r="AE67" s="74">
        <f t="shared" si="39"/>
        <v>0.24650349650349651</v>
      </c>
      <c r="AF67" s="66">
        <f t="shared" si="47"/>
        <v>1985</v>
      </c>
      <c r="AG67" s="74">
        <f t="shared" si="40"/>
        <v>0.25170576452205229</v>
      </c>
      <c r="AH67" s="74">
        <f t="shared" si="41"/>
        <v>0.23740349915490397</v>
      </c>
      <c r="AI67" s="74">
        <f t="shared" si="42"/>
        <v>0.21054843946928417</v>
      </c>
    </row>
    <row r="68" spans="2:35" x14ac:dyDescent="0.2">
      <c r="B68" s="90">
        <v>0.72967409204452405</v>
      </c>
      <c r="C68" s="90">
        <v>6.7032924698832294E-5</v>
      </c>
      <c r="D68" s="91">
        <f t="shared" si="24"/>
        <v>0.72960705911982526</v>
      </c>
      <c r="F68" s="70">
        <f t="shared" si="25"/>
        <v>2765.2207134057185</v>
      </c>
      <c r="G68" s="92">
        <f t="shared" si="26"/>
        <v>0.19333029710009367</v>
      </c>
      <c r="H68" s="70">
        <f t="shared" si="27"/>
        <v>779.64952795495651</v>
      </c>
      <c r="I68" s="70">
        <f t="shared" si="28"/>
        <v>3545.0635716577754</v>
      </c>
      <c r="K68" s="66">
        <f t="shared" si="43"/>
        <v>1986</v>
      </c>
      <c r="L68" s="74">
        <f t="shared" si="29"/>
        <v>0.78002006381866384</v>
      </c>
      <c r="M68" s="74">
        <f t="shared" si="30"/>
        <v>5.4535071992993E-5</v>
      </c>
      <c r="N68" s="74">
        <f t="shared" si="31"/>
        <v>0.21992540110934303</v>
      </c>
      <c r="Q68" s="66">
        <f t="shared" si="44"/>
        <v>1986</v>
      </c>
      <c r="R68" s="70">
        <f t="shared" si="32"/>
        <v>444.54613816958289</v>
      </c>
      <c r="S68" s="70">
        <f t="shared" si="33"/>
        <v>132.61485390390928</v>
      </c>
      <c r="T68" s="70">
        <f t="shared" si="34"/>
        <v>444.54613816958289</v>
      </c>
      <c r="U68" s="92">
        <f t="shared" si="35"/>
        <v>0</v>
      </c>
      <c r="X68" s="66">
        <f t="shared" si="45"/>
        <v>1986</v>
      </c>
      <c r="Y68" s="74">
        <f t="shared" si="36"/>
        <v>0.27032590795547595</v>
      </c>
      <c r="Z68" s="93">
        <v>0.27031853990311699</v>
      </c>
      <c r="AA68" s="74">
        <f t="shared" si="37"/>
        <v>0.21992540110934303</v>
      </c>
      <c r="AB68" s="66">
        <f t="shared" si="46"/>
        <v>1986</v>
      </c>
      <c r="AC68" s="74">
        <f t="shared" si="38"/>
        <v>0.22977099236641221</v>
      </c>
      <c r="AD68" s="74">
        <v>0</v>
      </c>
      <c r="AE68" s="74">
        <f t="shared" si="39"/>
        <v>0.22977099236641224</v>
      </c>
      <c r="AF68" s="66">
        <f t="shared" si="47"/>
        <v>1986</v>
      </c>
      <c r="AG68" s="74">
        <f t="shared" si="40"/>
        <v>0.26048275473054378</v>
      </c>
      <c r="AH68" s="74">
        <f t="shared" si="41"/>
        <v>0.24857702085536243</v>
      </c>
      <c r="AI68" s="74">
        <f t="shared" si="42"/>
        <v>0.22130390223892166</v>
      </c>
    </row>
    <row r="69" spans="2:35" x14ac:dyDescent="0.2">
      <c r="B69" s="90">
        <v>0.72348578377860595</v>
      </c>
      <c r="C69" s="90">
        <v>7.8975326755093898E-5</v>
      </c>
      <c r="D69" s="91">
        <f t="shared" si="24"/>
        <v>0.7234068084518509</v>
      </c>
      <c r="F69" s="70">
        <f t="shared" si="25"/>
        <v>2940.5653741615729</v>
      </c>
      <c r="G69" s="92">
        <f t="shared" si="26"/>
        <v>0.24379334510249717</v>
      </c>
      <c r="H69" s="70">
        <f t="shared" si="27"/>
        <v>853.58717096616192</v>
      </c>
      <c r="I69" s="70">
        <f t="shared" si="28"/>
        <v>3794.3963384728372</v>
      </c>
      <c r="K69" s="66">
        <f t="shared" si="43"/>
        <v>1987</v>
      </c>
      <c r="L69" s="74">
        <f t="shared" si="29"/>
        <v>0.77497580955000789</v>
      </c>
      <c r="M69" s="74">
        <f t="shared" si="30"/>
        <v>6.4250890881003411E-5</v>
      </c>
      <c r="N69" s="74">
        <f t="shared" si="31"/>
        <v>0.22495993955911109</v>
      </c>
      <c r="Q69" s="66">
        <f t="shared" si="44"/>
        <v>1987</v>
      </c>
      <c r="R69" s="70">
        <f t="shared" si="32"/>
        <v>536.56408005643357</v>
      </c>
      <c r="S69" s="70">
        <f t="shared" si="33"/>
        <v>168.20485171646516</v>
      </c>
      <c r="T69" s="70">
        <f t="shared" si="34"/>
        <v>536.56408005643357</v>
      </c>
      <c r="U69" s="92">
        <f t="shared" si="35"/>
        <v>0</v>
      </c>
      <c r="X69" s="66">
        <f t="shared" si="45"/>
        <v>1987</v>
      </c>
      <c r="Y69" s="74">
        <f t="shared" si="36"/>
        <v>0.27651421622139405</v>
      </c>
      <c r="Z69" s="93">
        <v>0.276517601404416</v>
      </c>
      <c r="AA69" s="74">
        <f t="shared" si="37"/>
        <v>0.22495993955911109</v>
      </c>
      <c r="AB69" s="66">
        <f t="shared" si="46"/>
        <v>1987</v>
      </c>
      <c r="AC69" s="74">
        <f t="shared" si="38"/>
        <v>0.23866666666666667</v>
      </c>
      <c r="AD69" s="74">
        <v>0</v>
      </c>
      <c r="AE69" s="74">
        <f t="shared" si="39"/>
        <v>0.23866666666666667</v>
      </c>
      <c r="AF69" s="66">
        <f t="shared" si="47"/>
        <v>1987</v>
      </c>
      <c r="AG69" s="74">
        <f t="shared" si="40"/>
        <v>0.26677501192211733</v>
      </c>
      <c r="AH69" s="74">
        <f t="shared" si="41"/>
        <v>0.25145461801835817</v>
      </c>
      <c r="AI69" s="74">
        <f t="shared" si="42"/>
        <v>0.22710702126015003</v>
      </c>
    </row>
    <row r="70" spans="2:35" x14ac:dyDescent="0.2">
      <c r="B70" s="90">
        <v>0.73191391989613797</v>
      </c>
      <c r="C70" s="90">
        <v>9.9152540126594996E-5</v>
      </c>
      <c r="D70" s="91">
        <f t="shared" si="24"/>
        <v>0.73181476735601136</v>
      </c>
      <c r="F70" s="70">
        <f t="shared" si="25"/>
        <v>3234.612887436283</v>
      </c>
      <c r="G70" s="92">
        <f t="shared" si="26"/>
        <v>0.33374074954032873</v>
      </c>
      <c r="H70" s="70">
        <f t="shared" si="27"/>
        <v>902.35962892082546</v>
      </c>
      <c r="I70" s="70">
        <f t="shared" si="28"/>
        <v>4137.3062571066494</v>
      </c>
      <c r="K70" s="66">
        <f t="shared" si="43"/>
        <v>1988</v>
      </c>
      <c r="L70" s="74">
        <f t="shared" si="29"/>
        <v>0.78181615921716929</v>
      </c>
      <c r="M70" s="74">
        <f t="shared" si="30"/>
        <v>8.0666194088741284E-5</v>
      </c>
      <c r="N70" s="74">
        <f t="shared" si="31"/>
        <v>0.21810317458874182</v>
      </c>
      <c r="Q70" s="66">
        <f t="shared" si="44"/>
        <v>1988</v>
      </c>
      <c r="R70" s="70">
        <f t="shared" si="32"/>
        <v>658.92307305192151</v>
      </c>
      <c r="S70" s="70">
        <f t="shared" si="33"/>
        <v>202.89420137962392</v>
      </c>
      <c r="T70" s="70">
        <f t="shared" si="34"/>
        <v>658.92307305192151</v>
      </c>
      <c r="U70" s="92">
        <f t="shared" si="35"/>
        <v>0</v>
      </c>
      <c r="X70" s="66">
        <f t="shared" si="45"/>
        <v>1988</v>
      </c>
      <c r="Y70" s="74">
        <f t="shared" si="36"/>
        <v>0.26808608010386203</v>
      </c>
      <c r="Z70" s="93">
        <v>0.26809040454132999</v>
      </c>
      <c r="AA70" s="74">
        <f t="shared" si="37"/>
        <v>0.21810317458874182</v>
      </c>
      <c r="AB70" s="66">
        <f t="shared" si="46"/>
        <v>1988</v>
      </c>
      <c r="AC70" s="74">
        <f t="shared" si="38"/>
        <v>0.23542600896860988</v>
      </c>
      <c r="AD70" s="74">
        <v>0</v>
      </c>
      <c r="AE70" s="74">
        <f t="shared" si="39"/>
        <v>0.23542600896860985</v>
      </c>
      <c r="AF70" s="66">
        <f t="shared" si="47"/>
        <v>1988</v>
      </c>
      <c r="AG70" s="74">
        <f t="shared" si="40"/>
        <v>0.25915328764653861</v>
      </c>
      <c r="AH70" s="74">
        <f t="shared" si="41"/>
        <v>0.24112667501803145</v>
      </c>
      <c r="AI70" s="74">
        <f t="shared" si="42"/>
        <v>0.22108952165868379</v>
      </c>
    </row>
    <row r="71" spans="2:35" x14ac:dyDescent="0.2">
      <c r="B71" s="90">
        <v>0.74466300041229005</v>
      </c>
      <c r="C71" s="90">
        <v>1.0306268585445299E-4</v>
      </c>
      <c r="D71" s="91">
        <f t="shared" si="24"/>
        <v>0.74455993772643558</v>
      </c>
      <c r="F71" s="70">
        <f t="shared" si="25"/>
        <v>3590.4761356692502</v>
      </c>
      <c r="G71" s="92">
        <f t="shared" si="26"/>
        <v>0.38002709938813162</v>
      </c>
      <c r="H71" s="70">
        <f t="shared" si="27"/>
        <v>941.5141718392681</v>
      </c>
      <c r="I71" s="70">
        <f t="shared" si="28"/>
        <v>4532.3703346079064</v>
      </c>
      <c r="K71" s="66">
        <f t="shared" si="43"/>
        <v>1989</v>
      </c>
      <c r="L71" s="74">
        <f t="shared" si="29"/>
        <v>0.79218507548983441</v>
      </c>
      <c r="M71" s="74">
        <f t="shared" si="30"/>
        <v>8.3847318584351214E-5</v>
      </c>
      <c r="N71" s="74">
        <f t="shared" si="31"/>
        <v>0.20773107719158129</v>
      </c>
      <c r="Q71" s="66">
        <f t="shared" si="44"/>
        <v>1989</v>
      </c>
      <c r="R71" s="70">
        <f t="shared" si="32"/>
        <v>771.70722614837246</v>
      </c>
      <c r="S71" s="70">
        <f t="shared" si="33"/>
        <v>235.82605917080699</v>
      </c>
      <c r="T71" s="70">
        <f t="shared" si="34"/>
        <v>771.70722614837246</v>
      </c>
      <c r="U71" s="92">
        <f t="shared" si="35"/>
        <v>0</v>
      </c>
      <c r="X71" s="66">
        <f t="shared" si="45"/>
        <v>1989</v>
      </c>
      <c r="Y71" s="74">
        <f t="shared" si="36"/>
        <v>0.25533699958770995</v>
      </c>
      <c r="Z71" s="93">
        <v>0.25534397914924201</v>
      </c>
      <c r="AA71" s="74">
        <f t="shared" si="37"/>
        <v>0.20773107719158129</v>
      </c>
      <c r="AB71" s="66">
        <f t="shared" si="46"/>
        <v>1989</v>
      </c>
      <c r="AC71" s="74">
        <f t="shared" si="38"/>
        <v>0.2340627973358706</v>
      </c>
      <c r="AD71" s="74">
        <v>0</v>
      </c>
      <c r="AE71" s="74">
        <f t="shared" si="39"/>
        <v>0.2340627973358706</v>
      </c>
      <c r="AF71" s="66">
        <f t="shared" si="47"/>
        <v>1989</v>
      </c>
      <c r="AG71" s="74">
        <f t="shared" si="40"/>
        <v>0.24916320811526937</v>
      </c>
      <c r="AH71" s="74">
        <f t="shared" si="41"/>
        <v>0.22784151061281829</v>
      </c>
      <c r="AI71" s="74">
        <f t="shared" si="42"/>
        <v>0.21251998442268402</v>
      </c>
    </row>
    <row r="72" spans="2:35" x14ac:dyDescent="0.2">
      <c r="B72" s="90">
        <v>0.76333039381833301</v>
      </c>
      <c r="C72" s="90">
        <v>8.8673169312600503E-5</v>
      </c>
      <c r="D72" s="91">
        <f t="shared" si="24"/>
        <v>0.76324172064902041</v>
      </c>
      <c r="F72" s="70">
        <f t="shared" si="25"/>
        <v>4748.4438236558235</v>
      </c>
      <c r="G72" s="92">
        <f t="shared" si="26"/>
        <v>0.42427871758084584</v>
      </c>
      <c r="H72" s="70">
        <f t="shared" si="27"/>
        <v>1132.4042862067031</v>
      </c>
      <c r="I72" s="70">
        <f t="shared" si="28"/>
        <v>5881.2723885801079</v>
      </c>
      <c r="K72" s="66">
        <f t="shared" si="43"/>
        <v>1990</v>
      </c>
      <c r="L72" s="74">
        <f t="shared" si="29"/>
        <v>0.80738376152685243</v>
      </c>
      <c r="M72" s="74">
        <f t="shared" si="30"/>
        <v>7.2140633786097738E-5</v>
      </c>
      <c r="N72" s="74">
        <f t="shared" si="31"/>
        <v>0.19254409783936141</v>
      </c>
      <c r="Q72" s="66">
        <f t="shared" si="44"/>
        <v>1990</v>
      </c>
      <c r="R72" s="70">
        <f t="shared" si="32"/>
        <v>909.85848754876588</v>
      </c>
      <c r="S72" s="70">
        <f t="shared" si="33"/>
        <v>245.83676442423385</v>
      </c>
      <c r="T72" s="70">
        <f t="shared" si="34"/>
        <v>909.85848754876588</v>
      </c>
      <c r="U72" s="92">
        <f t="shared" si="35"/>
        <v>0</v>
      </c>
      <c r="X72" s="66">
        <f t="shared" si="45"/>
        <v>1990</v>
      </c>
      <c r="Y72" s="74">
        <f t="shared" si="36"/>
        <v>0.23666960618166699</v>
      </c>
      <c r="Z72" s="93">
        <v>0.27511220903935102</v>
      </c>
      <c r="AA72" s="74">
        <f t="shared" si="37"/>
        <v>0.19254409783936141</v>
      </c>
      <c r="AB72" s="66">
        <f t="shared" si="46"/>
        <v>1990</v>
      </c>
      <c r="AC72" s="74">
        <f t="shared" si="38"/>
        <v>0.21271763815291445</v>
      </c>
      <c r="AD72" s="74">
        <v>0</v>
      </c>
      <c r="AE72" s="74">
        <f t="shared" si="39"/>
        <v>0.21271763815291445</v>
      </c>
      <c r="AF72" s="66">
        <f t="shared" si="47"/>
        <v>1990</v>
      </c>
      <c r="AG72" s="74">
        <f t="shared" si="40"/>
        <v>0.22988258226298788</v>
      </c>
      <c r="AH72" s="74">
        <f t="shared" si="41"/>
        <v>0.24404697603358042</v>
      </c>
      <c r="AI72" s="74">
        <f t="shared" si="42"/>
        <v>0.19585723866176638</v>
      </c>
    </row>
    <row r="73" spans="2:35" x14ac:dyDescent="0.2">
      <c r="B73" s="90">
        <v>0.768444027435781</v>
      </c>
      <c r="C73" s="90">
        <v>8.2173302240814001E-5</v>
      </c>
      <c r="D73" s="91">
        <f t="shared" si="24"/>
        <v>0.76836185413354019</v>
      </c>
      <c r="F73" s="70">
        <f t="shared" si="25"/>
        <v>5509.6402924492213</v>
      </c>
      <c r="G73" s="92">
        <f t="shared" si="26"/>
        <v>0.45386512405665441</v>
      </c>
      <c r="H73" s="70">
        <f t="shared" si="27"/>
        <v>1278.9455619774233</v>
      </c>
      <c r="I73" s="70">
        <f t="shared" si="28"/>
        <v>6789.0397195507012</v>
      </c>
      <c r="K73" s="66">
        <f t="shared" si="43"/>
        <v>1991</v>
      </c>
      <c r="L73" s="74">
        <f t="shared" si="29"/>
        <v>0.81154927943385924</v>
      </c>
      <c r="M73" s="74">
        <f t="shared" si="30"/>
        <v>6.6852624642869401E-5</v>
      </c>
      <c r="N73" s="74">
        <f t="shared" si="31"/>
        <v>0.18838386794149792</v>
      </c>
      <c r="Q73" s="66">
        <f t="shared" si="44"/>
        <v>1991</v>
      </c>
      <c r="R73" s="70">
        <f t="shared" si="32"/>
        <v>1076.7342686462707</v>
      </c>
      <c r="S73" s="70">
        <f t="shared" si="33"/>
        <v>261.58904645794979</v>
      </c>
      <c r="T73" s="70">
        <f t="shared" si="34"/>
        <v>1076.7342686462707</v>
      </c>
      <c r="U73" s="92">
        <f t="shared" si="35"/>
        <v>0</v>
      </c>
      <c r="X73" s="66">
        <f t="shared" si="45"/>
        <v>1991</v>
      </c>
      <c r="Y73" s="74">
        <f t="shared" si="36"/>
        <v>0.231555972564219</v>
      </c>
      <c r="Z73" s="93">
        <v>0.278696275749027</v>
      </c>
      <c r="AA73" s="74">
        <f t="shared" si="37"/>
        <v>0.18838386794149792</v>
      </c>
      <c r="AB73" s="66">
        <f t="shared" si="46"/>
        <v>1991</v>
      </c>
      <c r="AC73" s="74">
        <f t="shared" si="38"/>
        <v>0.19546027742749053</v>
      </c>
      <c r="AD73" s="74">
        <v>0</v>
      </c>
      <c r="AE73" s="74">
        <f t="shared" si="39"/>
        <v>0.19546027742749056</v>
      </c>
      <c r="AF73" s="66">
        <f t="shared" si="47"/>
        <v>1991</v>
      </c>
      <c r="AG73" s="74">
        <f t="shared" si="40"/>
        <v>0.22096297244760968</v>
      </c>
      <c r="AH73" s="74">
        <f t="shared" si="41"/>
        <v>0.24522937815498994</v>
      </c>
      <c r="AI73" s="74">
        <f t="shared" si="42"/>
        <v>0.18954913197141099</v>
      </c>
    </row>
    <row r="74" spans="2:35" x14ac:dyDescent="0.2">
      <c r="B74" s="90">
        <v>0.76793371072363004</v>
      </c>
      <c r="C74" s="90">
        <v>8.4850765227494803E-5</v>
      </c>
      <c r="D74" s="91">
        <f t="shared" si="24"/>
        <v>0.76784885995840257</v>
      </c>
      <c r="F74" s="70">
        <f t="shared" si="25"/>
        <v>6013.1884535646113</v>
      </c>
      <c r="G74" s="92">
        <f t="shared" si="26"/>
        <v>0.51174876487036969</v>
      </c>
      <c r="H74" s="70">
        <f t="shared" si="27"/>
        <v>1399.6295329432066</v>
      </c>
      <c r="I74" s="70">
        <f t="shared" si="28"/>
        <v>7413.3297352726886</v>
      </c>
      <c r="K74" s="66">
        <f t="shared" si="43"/>
        <v>1992</v>
      </c>
      <c r="L74" s="74">
        <f t="shared" si="29"/>
        <v>0.81113192968522729</v>
      </c>
      <c r="M74" s="74">
        <f t="shared" si="30"/>
        <v>6.9030892074780454E-5</v>
      </c>
      <c r="N74" s="74">
        <f t="shared" si="31"/>
        <v>0.18879903942269785</v>
      </c>
      <c r="Q74" s="66">
        <f t="shared" si="44"/>
        <v>1992</v>
      </c>
      <c r="R74" s="70">
        <f t="shared" si="32"/>
        <v>1203.8185073062186</v>
      </c>
      <c r="S74" s="70">
        <f t="shared" si="33"/>
        <v>306.82911653938532</v>
      </c>
      <c r="T74" s="70">
        <f t="shared" si="34"/>
        <v>1203.8185073062186</v>
      </c>
      <c r="U74" s="92">
        <f t="shared" si="35"/>
        <v>0</v>
      </c>
      <c r="X74" s="66">
        <f t="shared" si="45"/>
        <v>1992</v>
      </c>
      <c r="Y74" s="74">
        <f t="shared" si="36"/>
        <v>0.23206628927636996</v>
      </c>
      <c r="Z74" s="93">
        <v>0.27840139060750702</v>
      </c>
      <c r="AA74" s="74">
        <f t="shared" si="37"/>
        <v>0.18879903942269785</v>
      </c>
      <c r="AB74" s="66">
        <f t="shared" si="46"/>
        <v>1992</v>
      </c>
      <c r="AC74" s="74">
        <f t="shared" si="38"/>
        <v>0.20311097816332635</v>
      </c>
      <c r="AD74" s="74">
        <v>0</v>
      </c>
      <c r="AE74" s="74">
        <f t="shared" si="39"/>
        <v>0.20311097816332638</v>
      </c>
      <c r="AF74" s="66">
        <f t="shared" si="47"/>
        <v>1992</v>
      </c>
      <c r="AG74" s="74">
        <f t="shared" si="40"/>
        <v>0.22363935938520618</v>
      </c>
      <c r="AH74" s="74">
        <f t="shared" si="41"/>
        <v>0.2436537097917876</v>
      </c>
      <c r="AI74" s="74">
        <f t="shared" si="42"/>
        <v>0.19122175917882353</v>
      </c>
    </row>
    <row r="75" spans="2:35" x14ac:dyDescent="0.2">
      <c r="B75" s="90">
        <v>0.75462436579784498</v>
      </c>
      <c r="C75" s="90">
        <v>9.3321956799928901E-5</v>
      </c>
      <c r="D75" s="91">
        <f t="shared" si="24"/>
        <v>0.75453104384104508</v>
      </c>
      <c r="F75" s="70">
        <f t="shared" si="25"/>
        <v>6038.1007757871976</v>
      </c>
      <c r="G75" s="92">
        <f t="shared" si="26"/>
        <v>0.57282327328006211</v>
      </c>
      <c r="H75" s="70">
        <f t="shared" si="27"/>
        <v>1506.1500935753706</v>
      </c>
      <c r="I75" s="70">
        <f t="shared" si="28"/>
        <v>7544.8236926358477</v>
      </c>
      <c r="K75" s="66">
        <f t="shared" si="43"/>
        <v>1993</v>
      </c>
      <c r="L75" s="74">
        <f t="shared" si="29"/>
        <v>0.80029713373961375</v>
      </c>
      <c r="M75" s="74">
        <f t="shared" si="30"/>
        <v>7.5922685090596391E-5</v>
      </c>
      <c r="N75" s="74">
        <f t="shared" si="31"/>
        <v>0.19962694357529573</v>
      </c>
      <c r="Q75" s="66">
        <f t="shared" si="44"/>
        <v>1993</v>
      </c>
      <c r="R75" s="70">
        <f t="shared" si="32"/>
        <v>1382.383053994756</v>
      </c>
      <c r="S75" s="70">
        <f t="shared" si="33"/>
        <v>369.54295352959741</v>
      </c>
      <c r="T75" s="70">
        <f t="shared" si="34"/>
        <v>1382.383053994756</v>
      </c>
      <c r="U75" s="92">
        <f t="shared" si="35"/>
        <v>0</v>
      </c>
      <c r="X75" s="66">
        <f t="shared" si="45"/>
        <v>1993</v>
      </c>
      <c r="Y75" s="74">
        <f t="shared" si="36"/>
        <v>0.24537563420215502</v>
      </c>
      <c r="Z75" s="93">
        <v>0.296136644500677</v>
      </c>
      <c r="AA75" s="74">
        <f t="shared" si="37"/>
        <v>0.19962694357529573</v>
      </c>
      <c r="AB75" s="66">
        <f t="shared" si="46"/>
        <v>1993</v>
      </c>
      <c r="AC75" s="74">
        <f t="shared" si="38"/>
        <v>0.21093525179856115</v>
      </c>
      <c r="AD75" s="74">
        <v>0</v>
      </c>
      <c r="AE75" s="74">
        <f t="shared" si="39"/>
        <v>0.21093525179856115</v>
      </c>
      <c r="AF75" s="66">
        <f t="shared" si="47"/>
        <v>1993</v>
      </c>
      <c r="AG75" s="74">
        <f t="shared" si="40"/>
        <v>0.23512750310977762</v>
      </c>
      <c r="AH75" s="74">
        <f t="shared" si="41"/>
        <v>0.25451074106386501</v>
      </c>
      <c r="AI75" s="74">
        <f t="shared" si="42"/>
        <v>0.20175793773093045</v>
      </c>
    </row>
    <row r="76" spans="2:35" x14ac:dyDescent="0.2">
      <c r="B76" s="90">
        <v>0.74971132216889003</v>
      </c>
      <c r="C76" s="90">
        <v>8.1954701583368097E-5</v>
      </c>
      <c r="D76" s="91">
        <f t="shared" si="24"/>
        <v>0.74962936746730668</v>
      </c>
      <c r="F76" s="70">
        <f t="shared" si="25"/>
        <v>6258.6299817327272</v>
      </c>
      <c r="G76" s="92">
        <f t="shared" si="26"/>
        <v>0.5240335114578436</v>
      </c>
      <c r="H76" s="70">
        <f t="shared" si="27"/>
        <v>1600.3920725470014</v>
      </c>
      <c r="I76" s="70">
        <f t="shared" si="28"/>
        <v>7859.5460877911864</v>
      </c>
      <c r="K76" s="66">
        <f t="shared" si="43"/>
        <v>1994</v>
      </c>
      <c r="L76" s="74">
        <f t="shared" si="29"/>
        <v>0.79630934303632617</v>
      </c>
      <c r="M76" s="74">
        <f t="shared" si="30"/>
        <v>6.6674780655827381E-5</v>
      </c>
      <c r="N76" s="74">
        <f t="shared" si="31"/>
        <v>0.203623982183018</v>
      </c>
      <c r="Q76" s="66">
        <f t="shared" si="44"/>
        <v>1994</v>
      </c>
      <c r="R76" s="70">
        <f t="shared" si="32"/>
        <v>1567.5380748995137</v>
      </c>
      <c r="S76" s="70">
        <f t="shared" si="33"/>
        <v>425.37550074733144</v>
      </c>
      <c r="T76" s="70">
        <f t="shared" si="34"/>
        <v>1567.5380748995137</v>
      </c>
      <c r="U76" s="92">
        <f t="shared" si="35"/>
        <v>0</v>
      </c>
      <c r="X76" s="66">
        <f t="shared" si="45"/>
        <v>1994</v>
      </c>
      <c r="Y76" s="74">
        <f t="shared" si="36"/>
        <v>0.25028867783110997</v>
      </c>
      <c r="Z76" s="93">
        <v>0.30218550029611901</v>
      </c>
      <c r="AA76" s="74">
        <f t="shared" si="37"/>
        <v>0.203623982183018</v>
      </c>
      <c r="AB76" s="66">
        <f t="shared" si="46"/>
        <v>1994</v>
      </c>
      <c r="AC76" s="74">
        <f t="shared" si="38"/>
        <v>0.21344402785216926</v>
      </c>
      <c r="AD76" s="74">
        <v>0</v>
      </c>
      <c r="AE76" s="74">
        <f t="shared" si="39"/>
        <v>0.21344402785216926</v>
      </c>
      <c r="AF76" s="66">
        <f t="shared" si="47"/>
        <v>1994</v>
      </c>
      <c r="AG76" s="74">
        <f t="shared" si="40"/>
        <v>0.23891142754589412</v>
      </c>
      <c r="AH76" s="74">
        <f t="shared" si="41"/>
        <v>0.25563634141870867</v>
      </c>
      <c r="AI76" s="74">
        <f t="shared" si="42"/>
        <v>0.20561033919396304</v>
      </c>
    </row>
    <row r="77" spans="2:35" x14ac:dyDescent="0.2">
      <c r="B77" s="90">
        <v>0.75465887502208695</v>
      </c>
      <c r="C77" s="90">
        <v>7.2097654562305397E-5</v>
      </c>
      <c r="D77" s="91">
        <f t="shared" si="24"/>
        <v>0.75458677736752466</v>
      </c>
      <c r="F77" s="70">
        <f t="shared" si="25"/>
        <v>6607.2305529707046</v>
      </c>
      <c r="G77" s="92">
        <f t="shared" si="26"/>
        <v>0.4842308492651432</v>
      </c>
      <c r="H77" s="70">
        <f t="shared" si="27"/>
        <v>1647.7892662243862</v>
      </c>
      <c r="I77" s="70">
        <f t="shared" si="28"/>
        <v>8255.5040500443556</v>
      </c>
      <c r="K77" s="66">
        <f t="shared" si="43"/>
        <v>1995</v>
      </c>
      <c r="L77" s="74">
        <f t="shared" si="29"/>
        <v>0.80034247611267362</v>
      </c>
      <c r="M77" s="74">
        <f t="shared" si="30"/>
        <v>5.8655515923651145E-5</v>
      </c>
      <c r="N77" s="74">
        <f t="shared" si="31"/>
        <v>0.19959886837140281</v>
      </c>
      <c r="Q77" s="66">
        <f t="shared" si="44"/>
        <v>1995</v>
      </c>
      <c r="R77" s="70">
        <f t="shared" si="32"/>
        <v>1160.7569000000001</v>
      </c>
      <c r="S77" s="70">
        <f t="shared" si="33"/>
        <v>324.40874053964029</v>
      </c>
      <c r="T77" s="70">
        <f t="shared" si="34"/>
        <v>1160.7569000000001</v>
      </c>
      <c r="U77" s="92">
        <f t="shared" si="35"/>
        <v>0</v>
      </c>
      <c r="X77" s="66">
        <f t="shared" si="45"/>
        <v>1995</v>
      </c>
      <c r="Y77" s="74">
        <f t="shared" si="36"/>
        <v>0.24534112497791305</v>
      </c>
      <c r="Z77" s="93">
        <v>0.29533635296091298</v>
      </c>
      <c r="AA77" s="74">
        <f t="shared" si="37"/>
        <v>0.19959886837140281</v>
      </c>
      <c r="AB77" s="66">
        <f t="shared" si="46"/>
        <v>1995</v>
      </c>
      <c r="AC77" s="74">
        <f t="shared" si="38"/>
        <v>0.21843269981775579</v>
      </c>
      <c r="AD77" s="74">
        <v>0</v>
      </c>
      <c r="AE77" s="74">
        <f t="shared" si="39"/>
        <v>0.21843269981775579</v>
      </c>
      <c r="AF77" s="66">
        <f t="shared" si="47"/>
        <v>1995</v>
      </c>
      <c r="AG77" s="74">
        <f t="shared" si="40"/>
        <v>0.23704060793527693</v>
      </c>
      <c r="AH77" s="74">
        <f t="shared" si="41"/>
        <v>0.25261571942747169</v>
      </c>
      <c r="AI77" s="74">
        <f t="shared" si="42"/>
        <v>0.2024704737365737</v>
      </c>
    </row>
    <row r="78" spans="2:35" x14ac:dyDescent="0.2">
      <c r="B78" s="90">
        <v>0.75791092193578802</v>
      </c>
      <c r="C78" s="90">
        <v>5.6947568816137803E-5</v>
      </c>
      <c r="D78" s="91">
        <f t="shared" si="24"/>
        <v>0.75785397436697188</v>
      </c>
      <c r="F78" s="70">
        <f t="shared" si="25"/>
        <v>6781.1805686927873</v>
      </c>
      <c r="G78" s="92">
        <f t="shared" si="26"/>
        <v>0.39124823364114603</v>
      </c>
      <c r="H78" s="70">
        <f t="shared" si="27"/>
        <v>1663.2303388093992</v>
      </c>
      <c r="I78" s="70">
        <f t="shared" si="28"/>
        <v>8444.8021557358279</v>
      </c>
      <c r="K78" s="66">
        <f t="shared" si="43"/>
        <v>1996</v>
      </c>
      <c r="L78" s="74">
        <f t="shared" si="29"/>
        <v>0.80300052548737499</v>
      </c>
      <c r="M78" s="74">
        <f t="shared" si="30"/>
        <v>4.6330065101099464E-5</v>
      </c>
      <c r="N78" s="74">
        <f t="shared" si="31"/>
        <v>0.19695314444752385</v>
      </c>
      <c r="Q78" s="66">
        <f t="shared" si="44"/>
        <v>1996</v>
      </c>
      <c r="R78" s="70">
        <f t="shared" si="32"/>
        <v>1841.2753</v>
      </c>
      <c r="S78" s="70">
        <f t="shared" si="33"/>
        <v>539.32649609012594</v>
      </c>
      <c r="T78" s="70">
        <f t="shared" si="34"/>
        <v>1841.2753</v>
      </c>
      <c r="U78" s="92">
        <f t="shared" si="35"/>
        <v>0</v>
      </c>
      <c r="X78" s="66">
        <f t="shared" si="45"/>
        <v>1996</v>
      </c>
      <c r="Y78" s="74">
        <f t="shared" si="36"/>
        <v>0.24208907806421198</v>
      </c>
      <c r="Z78" s="93">
        <v>0.28807158689762702</v>
      </c>
      <c r="AA78" s="74">
        <f t="shared" si="37"/>
        <v>0.19695314444752385</v>
      </c>
      <c r="AB78" s="66">
        <f t="shared" si="46"/>
        <v>1996</v>
      </c>
      <c r="AC78" s="74">
        <f t="shared" si="38"/>
        <v>0.22655048692977961</v>
      </c>
      <c r="AD78" s="74">
        <v>0</v>
      </c>
      <c r="AE78" s="74">
        <f t="shared" si="39"/>
        <v>0.22655048692977961</v>
      </c>
      <c r="AF78" s="66">
        <f t="shared" si="47"/>
        <v>1996</v>
      </c>
      <c r="AG78" s="74">
        <f t="shared" si="40"/>
        <v>0.23727651767596034</v>
      </c>
      <c r="AH78" s="74">
        <f t="shared" si="41"/>
        <v>0.24658015553265214</v>
      </c>
      <c r="AI78" s="74">
        <f t="shared" si="42"/>
        <v>0.20346186107244649</v>
      </c>
    </row>
    <row r="79" spans="2:35" x14ac:dyDescent="0.2">
      <c r="B79" s="90">
        <v>0.76220707509885499</v>
      </c>
      <c r="C79" s="90">
        <v>8.6494650436291201E-5</v>
      </c>
      <c r="D79" s="91">
        <f t="shared" si="24"/>
        <v>0.76212058044841868</v>
      </c>
      <c r="F79" s="70">
        <f t="shared" si="25"/>
        <v>7153.9646381239399</v>
      </c>
      <c r="G79" s="92">
        <f t="shared" si="26"/>
        <v>0.62421565135581958</v>
      </c>
      <c r="H79" s="70">
        <f t="shared" si="27"/>
        <v>1716.1068893423048</v>
      </c>
      <c r="I79" s="70">
        <f t="shared" si="28"/>
        <v>8870.6957431175997</v>
      </c>
      <c r="K79" s="66">
        <f t="shared" si="43"/>
        <v>1997</v>
      </c>
      <c r="L79" s="74">
        <f t="shared" si="29"/>
        <v>0.80647165062271475</v>
      </c>
      <c r="M79" s="74">
        <f t="shared" si="30"/>
        <v>7.0368285581220877E-5</v>
      </c>
      <c r="N79" s="74">
        <f t="shared" si="31"/>
        <v>0.19345798109170412</v>
      </c>
      <c r="Q79" s="66">
        <f t="shared" si="44"/>
        <v>1997</v>
      </c>
      <c r="R79" s="70">
        <f t="shared" si="32"/>
        <v>1949.0499</v>
      </c>
      <c r="S79" s="70">
        <f t="shared" si="33"/>
        <v>646.25755058932998</v>
      </c>
      <c r="T79" s="70">
        <f t="shared" si="34"/>
        <v>1949.0499</v>
      </c>
      <c r="U79" s="92">
        <f t="shared" si="35"/>
        <v>0</v>
      </c>
      <c r="X79" s="66">
        <f t="shared" si="45"/>
        <v>1997</v>
      </c>
      <c r="Y79" s="74">
        <f t="shared" si="36"/>
        <v>0.23779292490114501</v>
      </c>
      <c r="Z79" s="93">
        <v>0.24735486565501899</v>
      </c>
      <c r="AA79" s="74">
        <f t="shared" si="37"/>
        <v>0.19345798109170412</v>
      </c>
      <c r="AB79" s="66">
        <f t="shared" si="46"/>
        <v>1997</v>
      </c>
      <c r="AC79" s="74">
        <f t="shared" si="38"/>
        <v>0.24901001630561378</v>
      </c>
      <c r="AD79" s="74">
        <v>0</v>
      </c>
      <c r="AE79" s="74">
        <f t="shared" si="39"/>
        <v>0.24901001630561376</v>
      </c>
      <c r="AF79" s="66">
        <f t="shared" si="47"/>
        <v>1997</v>
      </c>
      <c r="AG79" s="74">
        <f t="shared" si="40"/>
        <v>0.24142470828965687</v>
      </c>
      <c r="AH79" s="74">
        <f t="shared" si="41"/>
        <v>0.21068598193640206</v>
      </c>
      <c r="AI79" s="74">
        <f t="shared" si="42"/>
        <v>0.20603207587001279</v>
      </c>
    </row>
    <row r="80" spans="2:35" x14ac:dyDescent="0.2">
      <c r="B80" s="90">
        <v>0.76442712447774197</v>
      </c>
      <c r="C80" s="90">
        <v>9.6979655008736494E-5</v>
      </c>
      <c r="D80" s="91">
        <f t="shared" si="24"/>
        <v>0.7643301448227332</v>
      </c>
      <c r="F80" s="70">
        <f t="shared" si="25"/>
        <v>7544.2885737154575</v>
      </c>
      <c r="G80" s="92">
        <f t="shared" si="26"/>
        <v>0.73642850312277053</v>
      </c>
      <c r="H80" s="70">
        <f t="shared" si="27"/>
        <v>1788.8554056163109</v>
      </c>
      <c r="I80" s="70">
        <f t="shared" si="28"/>
        <v>9333.8804078348912</v>
      </c>
      <c r="K80" s="66">
        <f t="shared" si="43"/>
        <v>1998</v>
      </c>
      <c r="L80" s="74">
        <f t="shared" si="29"/>
        <v>0.8082692560944702</v>
      </c>
      <c r="M80" s="74">
        <f t="shared" si="30"/>
        <v>7.8898429264704311E-5</v>
      </c>
      <c r="N80" s="74">
        <f t="shared" si="31"/>
        <v>0.1916518454762651</v>
      </c>
      <c r="Q80" s="66">
        <f t="shared" si="44"/>
        <v>1998</v>
      </c>
      <c r="R80" s="70">
        <f t="shared" si="32"/>
        <v>2084.2836000000002</v>
      </c>
      <c r="S80" s="70">
        <f t="shared" si="33"/>
        <v>604.24239729272426</v>
      </c>
      <c r="T80" s="70">
        <f t="shared" si="34"/>
        <v>2084.2836000000002</v>
      </c>
      <c r="U80" s="92">
        <f t="shared" si="35"/>
        <v>0</v>
      </c>
      <c r="X80" s="66">
        <f t="shared" si="45"/>
        <v>1998</v>
      </c>
      <c r="Y80" s="74">
        <f t="shared" si="36"/>
        <v>0.23557287552225803</v>
      </c>
      <c r="Z80" s="93">
        <v>0.235823188622275</v>
      </c>
      <c r="AA80" s="74">
        <f t="shared" si="37"/>
        <v>0.1916518454762651</v>
      </c>
      <c r="AB80" s="66">
        <f t="shared" si="46"/>
        <v>1998</v>
      </c>
      <c r="AC80" s="74">
        <f t="shared" si="38"/>
        <v>0.22474857892435504</v>
      </c>
      <c r="AD80" s="74">
        <v>0</v>
      </c>
      <c r="AE80" s="74">
        <f t="shared" si="39"/>
        <v>0.22474857892435507</v>
      </c>
      <c r="AF80" s="66">
        <f t="shared" si="47"/>
        <v>1998</v>
      </c>
      <c r="AG80" s="74">
        <f t="shared" si="40"/>
        <v>0.23202547920818958</v>
      </c>
      <c r="AH80" s="74">
        <f t="shared" si="41"/>
        <v>0.19927513365850111</v>
      </c>
      <c r="AI80" s="74">
        <f t="shared" si="42"/>
        <v>0.19905314479207481</v>
      </c>
    </row>
    <row r="81" spans="2:35" x14ac:dyDescent="0.2">
      <c r="B81" s="90">
        <v>0.759793391420435</v>
      </c>
      <c r="C81" s="90">
        <v>3.5334601630210702E-5</v>
      </c>
      <c r="D81" s="91">
        <f t="shared" si="24"/>
        <v>0.75975805681880482</v>
      </c>
      <c r="F81" s="70">
        <f t="shared" si="25"/>
        <v>7956.9173856468806</v>
      </c>
      <c r="G81" s="92">
        <f t="shared" si="26"/>
        <v>0.28430201983558773</v>
      </c>
      <c r="H81" s="70">
        <f t="shared" si="27"/>
        <v>1932.7011157991515</v>
      </c>
      <c r="I81" s="70">
        <f t="shared" si="28"/>
        <v>9889.9028034658677</v>
      </c>
      <c r="K81" s="66">
        <f t="shared" si="43"/>
        <v>1999</v>
      </c>
      <c r="L81" s="74">
        <f t="shared" si="29"/>
        <v>0.80454960415368471</v>
      </c>
      <c r="M81" s="74">
        <f t="shared" si="30"/>
        <v>2.8746695036876955E-5</v>
      </c>
      <c r="N81" s="74">
        <f t="shared" si="31"/>
        <v>0.19542164915127841</v>
      </c>
      <c r="Q81" s="66">
        <f t="shared" si="44"/>
        <v>1999</v>
      </c>
      <c r="R81" s="70">
        <f t="shared" si="32"/>
        <v>2389.5401000000002</v>
      </c>
      <c r="S81" s="70">
        <f t="shared" si="33"/>
        <v>737.35091957258282</v>
      </c>
      <c r="T81" s="70">
        <f t="shared" si="34"/>
        <v>2389.5401000000002</v>
      </c>
      <c r="U81" s="92">
        <f t="shared" si="35"/>
        <v>0</v>
      </c>
      <c r="X81" s="66">
        <f t="shared" si="45"/>
        <v>1999</v>
      </c>
      <c r="Y81" s="74">
        <f t="shared" si="36"/>
        <v>0.240206608579565</v>
      </c>
      <c r="Z81" s="93">
        <v>0.20351408254204501</v>
      </c>
      <c r="AA81" s="74">
        <f t="shared" si="37"/>
        <v>0.19542164915127841</v>
      </c>
      <c r="AB81" s="66">
        <f t="shared" si="46"/>
        <v>1999</v>
      </c>
      <c r="AC81" s="74">
        <f t="shared" si="38"/>
        <v>0.23580959968133838</v>
      </c>
      <c r="AD81" s="74">
        <v>0</v>
      </c>
      <c r="AE81" s="74">
        <f t="shared" si="39"/>
        <v>0.23580959968133838</v>
      </c>
      <c r="AF81" s="66">
        <f t="shared" si="47"/>
        <v>1999</v>
      </c>
      <c r="AG81" s="74">
        <f t="shared" si="40"/>
        <v>0.23873435897595752</v>
      </c>
      <c r="AH81" s="74">
        <f t="shared" si="41"/>
        <v>0.17622767775426701</v>
      </c>
      <c r="AI81" s="74">
        <f t="shared" si="42"/>
        <v>0.20512363272175393</v>
      </c>
    </row>
    <row r="82" spans="2:35" x14ac:dyDescent="0.2">
      <c r="B82" s="90">
        <v>0.75509194323802697</v>
      </c>
      <c r="C82" s="90">
        <v>5.6140072170673403E-5</v>
      </c>
      <c r="D82" s="91">
        <f t="shared" si="24"/>
        <v>0.75503580316585628</v>
      </c>
      <c r="F82" s="70">
        <f t="shared" si="25"/>
        <v>8656.0674220445107</v>
      </c>
      <c r="G82" s="92">
        <f t="shared" si="26"/>
        <v>0.49375018233530388</v>
      </c>
      <c r="H82" s="70">
        <f t="shared" si="27"/>
        <v>2153.9587144452839</v>
      </c>
      <c r="I82" s="70">
        <f t="shared" si="28"/>
        <v>10810.519886672129</v>
      </c>
      <c r="K82" s="66">
        <f t="shared" si="43"/>
        <v>2000</v>
      </c>
      <c r="L82" s="74">
        <f t="shared" si="29"/>
        <v>0.80070778397218811</v>
      </c>
      <c r="M82" s="74">
        <f t="shared" si="30"/>
        <v>4.5673120951752684E-5</v>
      </c>
      <c r="N82" s="74">
        <f t="shared" si="31"/>
        <v>0.1992465429068602</v>
      </c>
      <c r="Q82" s="66">
        <f t="shared" si="44"/>
        <v>2000</v>
      </c>
      <c r="R82" s="70">
        <f t="shared" si="32"/>
        <v>2261.2291999999998</v>
      </c>
      <c r="S82" s="70">
        <f t="shared" si="33"/>
        <v>670.21820175353139</v>
      </c>
      <c r="T82" s="70">
        <f t="shared" si="34"/>
        <v>2261.2291999999998</v>
      </c>
      <c r="U82" s="92">
        <f t="shared" si="35"/>
        <v>0</v>
      </c>
      <c r="X82" s="66">
        <f t="shared" si="45"/>
        <v>2000</v>
      </c>
      <c r="Y82" s="74">
        <f t="shared" si="36"/>
        <v>0.24490805676197303</v>
      </c>
      <c r="Z82" s="93">
        <v>0.20334740004291499</v>
      </c>
      <c r="AA82" s="74">
        <f t="shared" si="37"/>
        <v>0.1992465429068602</v>
      </c>
      <c r="AB82" s="66">
        <f t="shared" si="46"/>
        <v>2000</v>
      </c>
      <c r="AC82" s="74">
        <f t="shared" si="38"/>
        <v>0.22863047153860605</v>
      </c>
      <c r="AD82" s="74">
        <v>0</v>
      </c>
      <c r="AE82" s="74">
        <f t="shared" si="39"/>
        <v>0.22863047153860605</v>
      </c>
      <c r="AF82" s="66">
        <f t="shared" si="47"/>
        <v>2000</v>
      </c>
      <c r="AG82" s="74">
        <f t="shared" si="40"/>
        <v>0.2395410486955849</v>
      </c>
      <c r="AH82" s="74">
        <f t="shared" si="41"/>
        <v>0.17556005351813062</v>
      </c>
      <c r="AI82" s="74">
        <f t="shared" si="42"/>
        <v>0.20551474595471589</v>
      </c>
    </row>
    <row r="83" spans="2:35" x14ac:dyDescent="0.2">
      <c r="B83" s="90">
        <v>0.76357227164793395</v>
      </c>
      <c r="C83" s="90">
        <v>5.5033199412003498E-5</v>
      </c>
      <c r="D83" s="91">
        <f t="shared" si="24"/>
        <v>0.76351723844852193</v>
      </c>
      <c r="F83" s="70">
        <f t="shared" si="25"/>
        <v>9242.4288555853091</v>
      </c>
      <c r="G83" s="92">
        <f t="shared" si="26"/>
        <v>0.51238692144529208</v>
      </c>
      <c r="H83" s="70">
        <f t="shared" si="27"/>
        <v>2201.2617323534359</v>
      </c>
      <c r="I83" s="70">
        <f t="shared" si="28"/>
        <v>11444.202974860191</v>
      </c>
      <c r="K83" s="66">
        <f t="shared" si="43"/>
        <v>2001</v>
      </c>
      <c r="L83" s="74">
        <f t="shared" si="29"/>
        <v>0.80760791082510663</v>
      </c>
      <c r="M83" s="74">
        <f t="shared" si="30"/>
        <v>4.4772617417819932E-5</v>
      </c>
      <c r="N83" s="74">
        <f t="shared" si="31"/>
        <v>0.1923473165574755</v>
      </c>
      <c r="Q83" s="66">
        <f t="shared" si="44"/>
        <v>2001</v>
      </c>
      <c r="R83" s="70">
        <f t="shared" si="32"/>
        <v>2272.5922</v>
      </c>
      <c r="S83" s="70">
        <f t="shared" si="33"/>
        <v>774.79588397556392</v>
      </c>
      <c r="T83" s="70">
        <f t="shared" si="34"/>
        <v>2272.5922</v>
      </c>
      <c r="U83" s="92">
        <f t="shared" si="35"/>
        <v>0</v>
      </c>
      <c r="X83" s="66">
        <f t="shared" si="45"/>
        <v>2001</v>
      </c>
      <c r="Y83" s="74">
        <f t="shared" si="36"/>
        <v>0.23642772835206605</v>
      </c>
      <c r="Z83" s="93">
        <v>0.196517356801685</v>
      </c>
      <c r="AA83" s="74">
        <f t="shared" si="37"/>
        <v>0.1923473165574755</v>
      </c>
      <c r="AB83" s="66">
        <f t="shared" si="46"/>
        <v>2001</v>
      </c>
      <c r="AC83" s="74">
        <f t="shared" si="38"/>
        <v>0.25424916768880323</v>
      </c>
      <c r="AD83" s="74">
        <v>0</v>
      </c>
      <c r="AE83" s="74">
        <f t="shared" si="39"/>
        <v>0.25424916768880323</v>
      </c>
      <c r="AF83" s="66">
        <f t="shared" si="47"/>
        <v>2001</v>
      </c>
      <c r="AG83" s="74">
        <f t="shared" si="40"/>
        <v>0.24233704606986478</v>
      </c>
      <c r="AH83" s="74">
        <f t="shared" si="41"/>
        <v>0.17006125225383567</v>
      </c>
      <c r="AI83" s="74">
        <f t="shared" si="42"/>
        <v>0.2053644492344717</v>
      </c>
    </row>
    <row r="84" spans="2:35" x14ac:dyDescent="0.2">
      <c r="B84" s="90">
        <v>0.75976465384584202</v>
      </c>
      <c r="C84" s="90">
        <v>6.8917679732423095E-4</v>
      </c>
      <c r="D84" s="91">
        <f t="shared" si="24"/>
        <v>0.75907547704851774</v>
      </c>
      <c r="F84" s="70">
        <f t="shared" si="25"/>
        <v>9808.056562317759</v>
      </c>
      <c r="G84" s="92">
        <f t="shared" si="26"/>
        <v>6.839878211676429</v>
      </c>
      <c r="H84" s="70">
        <f t="shared" si="27"/>
        <v>2384.2655704807735</v>
      </c>
      <c r="I84" s="70">
        <f t="shared" si="28"/>
        <v>12199.162011010209</v>
      </c>
      <c r="K84" s="66">
        <f t="shared" si="43"/>
        <v>2002</v>
      </c>
      <c r="L84" s="74">
        <f t="shared" si="29"/>
        <v>0.80399428694082542</v>
      </c>
      <c r="M84" s="74">
        <f t="shared" si="30"/>
        <v>5.6068426712451054E-4</v>
      </c>
      <c r="N84" s="74">
        <f t="shared" si="31"/>
        <v>0.19544502879205006</v>
      </c>
      <c r="Q84" s="66">
        <f t="shared" si="44"/>
        <v>2002</v>
      </c>
      <c r="R84" s="70">
        <f t="shared" si="32"/>
        <v>2336.5151999999998</v>
      </c>
      <c r="S84" s="70">
        <f t="shared" si="33"/>
        <v>802.46109263397943</v>
      </c>
      <c r="T84" s="70">
        <f t="shared" si="34"/>
        <v>2336.5151999999998</v>
      </c>
      <c r="U84" s="92">
        <f t="shared" si="35"/>
        <v>0</v>
      </c>
      <c r="X84" s="66">
        <f t="shared" si="45"/>
        <v>2002</v>
      </c>
      <c r="Y84" s="74">
        <f t="shared" si="36"/>
        <v>0.24023534615415798</v>
      </c>
      <c r="Z84" s="93">
        <v>0.19524934177197101</v>
      </c>
      <c r="AA84" s="74">
        <f t="shared" si="37"/>
        <v>0.19544502879205006</v>
      </c>
      <c r="AB84" s="66">
        <f t="shared" si="46"/>
        <v>2002</v>
      </c>
      <c r="AC84" s="74">
        <f t="shared" si="38"/>
        <v>0.25564420302155832</v>
      </c>
      <c r="AD84" s="74">
        <v>0</v>
      </c>
      <c r="AE84" s="74">
        <f t="shared" si="39"/>
        <v>0.25564420302155832</v>
      </c>
      <c r="AF84" s="66">
        <f t="shared" si="47"/>
        <v>2002</v>
      </c>
      <c r="AG84" s="74">
        <f t="shared" si="40"/>
        <v>0.24523873509753324</v>
      </c>
      <c r="AH84" s="74">
        <f t="shared" si="41"/>
        <v>0.1684280500040006</v>
      </c>
      <c r="AI84" s="74">
        <f t="shared" si="42"/>
        <v>0.20776489297645848</v>
      </c>
    </row>
    <row r="85" spans="2:35" x14ac:dyDescent="0.2">
      <c r="B85" s="90">
        <v>0.76117399208592695</v>
      </c>
      <c r="C85" s="90">
        <v>5.7644839828146696E-4</v>
      </c>
      <c r="D85" s="91">
        <f t="shared" si="24"/>
        <v>0.76059754368764554</v>
      </c>
      <c r="F85" s="70">
        <f t="shared" si="25"/>
        <v>10413.086288917837</v>
      </c>
      <c r="G85" s="92">
        <f t="shared" si="26"/>
        <v>6.064657668121014</v>
      </c>
      <c r="H85" s="70">
        <f t="shared" si="27"/>
        <v>2512.6238264532267</v>
      </c>
      <c r="I85" s="70">
        <f t="shared" si="28"/>
        <v>12931.774773039186</v>
      </c>
      <c r="K85" s="66">
        <f t="shared" si="43"/>
        <v>2003</v>
      </c>
      <c r="L85" s="74">
        <f t="shared" si="29"/>
        <v>0.80523257415738192</v>
      </c>
      <c r="M85" s="74">
        <f t="shared" si="30"/>
        <v>4.6897334469240192E-4</v>
      </c>
      <c r="N85" s="74">
        <f t="shared" si="31"/>
        <v>0.1942984524979256</v>
      </c>
      <c r="Q85" s="66">
        <f t="shared" si="44"/>
        <v>2003</v>
      </c>
      <c r="R85" s="70">
        <f t="shared" si="32"/>
        <v>2446.3418000000001</v>
      </c>
      <c r="S85" s="70">
        <f t="shared" si="33"/>
        <v>828.19143482280435</v>
      </c>
      <c r="T85" s="70">
        <f t="shared" si="34"/>
        <v>2402.2654876490556</v>
      </c>
      <c r="U85" s="92">
        <f t="shared" si="35"/>
        <v>44.076312350944434</v>
      </c>
      <c r="V85" s="94">
        <v>1.8017233875881299E-2</v>
      </c>
      <c r="X85" s="66">
        <f t="shared" si="45"/>
        <v>2003</v>
      </c>
      <c r="Y85" s="74">
        <f t="shared" si="36"/>
        <v>0.23882600791407305</v>
      </c>
      <c r="Z85" s="93">
        <v>0.19032132703360499</v>
      </c>
      <c r="AA85" s="74">
        <f t="shared" si="37"/>
        <v>0.1942984524979256</v>
      </c>
      <c r="AB85" s="66">
        <f t="shared" si="46"/>
        <v>2003</v>
      </c>
      <c r="AC85" s="74">
        <f t="shared" si="38"/>
        <v>0.25291892780792635</v>
      </c>
      <c r="AD85" s="74">
        <v>0</v>
      </c>
      <c r="AE85" s="74">
        <f t="shared" si="39"/>
        <v>0.25291892780792635</v>
      </c>
      <c r="AF85" s="66">
        <f t="shared" si="47"/>
        <v>2003</v>
      </c>
      <c r="AG85" s="74">
        <f t="shared" si="40"/>
        <v>0.24333387976493109</v>
      </c>
      <c r="AH85" s="74">
        <f t="shared" si="41"/>
        <v>0.16454368085068727</v>
      </c>
      <c r="AI85" s="74">
        <f t="shared" si="42"/>
        <v>0.20614289569563515</v>
      </c>
    </row>
    <row r="86" spans="2:35" x14ac:dyDescent="0.2">
      <c r="B86" s="90">
        <v>0.74826272694985796</v>
      </c>
      <c r="C86" s="90">
        <v>3.6749225699171802E-4</v>
      </c>
      <c r="D86" s="91">
        <f t="shared" si="24"/>
        <v>0.74789523469286623</v>
      </c>
      <c r="F86" s="70">
        <f t="shared" si="25"/>
        <v>11332.653489503491</v>
      </c>
      <c r="G86" s="92">
        <f t="shared" si="26"/>
        <v>4.2624159908937678</v>
      </c>
      <c r="H86" s="70">
        <f t="shared" si="27"/>
        <v>2919.8138402603076</v>
      </c>
      <c r="I86" s="70">
        <f t="shared" si="28"/>
        <v>14256.729745754692</v>
      </c>
      <c r="K86" s="66">
        <f t="shared" si="43"/>
        <v>2004</v>
      </c>
      <c r="L86" s="74">
        <f t="shared" si="29"/>
        <v>0.79489852803572147</v>
      </c>
      <c r="M86" s="74">
        <f t="shared" si="30"/>
        <v>2.989757165147226E-4</v>
      </c>
      <c r="N86" s="74">
        <f t="shared" si="31"/>
        <v>0.20480249624776378</v>
      </c>
      <c r="Q86" s="66">
        <f t="shared" si="44"/>
        <v>2004</v>
      </c>
      <c r="R86" s="70">
        <f t="shared" si="32"/>
        <v>2516.3949000000002</v>
      </c>
      <c r="S86" s="70">
        <f t="shared" si="33"/>
        <v>853.24533442622965</v>
      </c>
      <c r="T86" s="70">
        <f t="shared" si="34"/>
        <v>2464.0938770937255</v>
      </c>
      <c r="U86" s="92">
        <f t="shared" si="35"/>
        <v>52.301022906274518</v>
      </c>
      <c r="V86" s="94">
        <v>2.0784107814824499E-2</v>
      </c>
      <c r="X86" s="66">
        <f t="shared" si="45"/>
        <v>2004</v>
      </c>
      <c r="Y86" s="74">
        <f t="shared" si="36"/>
        <v>0.25173727305014204</v>
      </c>
      <c r="Z86" s="93">
        <v>0.188938740082397</v>
      </c>
      <c r="AA86" s="74">
        <f t="shared" si="37"/>
        <v>0.20480249624776378</v>
      </c>
      <c r="AB86" s="66">
        <f t="shared" si="46"/>
        <v>2004</v>
      </c>
      <c r="AC86" s="74">
        <f t="shared" si="38"/>
        <v>0.25321555865488921</v>
      </c>
      <c r="AD86" s="74">
        <v>0</v>
      </c>
      <c r="AE86" s="74">
        <f t="shared" si="39"/>
        <v>0.25321555865488921</v>
      </c>
      <c r="AF86" s="66">
        <f t="shared" si="47"/>
        <v>2004</v>
      </c>
      <c r="AG86" s="74">
        <f t="shared" si="40"/>
        <v>0.25219904453289088</v>
      </c>
      <c r="AH86" s="74">
        <f t="shared" si="41"/>
        <v>0.16577993263681795</v>
      </c>
      <c r="AI86" s="74">
        <f t="shared" si="42"/>
        <v>0.21405764084885107</v>
      </c>
    </row>
    <row r="87" spans="2:35" x14ac:dyDescent="0.2">
      <c r="B87" s="90">
        <v>0.75517769874524998</v>
      </c>
      <c r="C87" s="90">
        <v>3.32325333997566E-4</v>
      </c>
      <c r="D87" s="91">
        <f t="shared" si="24"/>
        <v>0.75484537341125246</v>
      </c>
      <c r="F87" s="70">
        <f t="shared" si="25"/>
        <v>11785.18886890626</v>
      </c>
      <c r="G87" s="92">
        <f t="shared" si="26"/>
        <v>3.9801341167912314</v>
      </c>
      <c r="H87" s="70">
        <f t="shared" si="27"/>
        <v>2932.1435776620874</v>
      </c>
      <c r="I87" s="70">
        <f t="shared" si="28"/>
        <v>14721.312580685139</v>
      </c>
      <c r="K87" s="66">
        <f t="shared" si="43"/>
        <v>2005</v>
      </c>
      <c r="L87" s="74">
        <f t="shared" si="29"/>
        <v>0.800552858606428</v>
      </c>
      <c r="M87" s="74">
        <f t="shared" si="30"/>
        <v>2.7036543752309848E-4</v>
      </c>
      <c r="N87" s="74">
        <f t="shared" si="31"/>
        <v>0.19917677595604888</v>
      </c>
      <c r="Q87" s="66">
        <f t="shared" si="44"/>
        <v>2005</v>
      </c>
      <c r="R87" s="70">
        <f t="shared" si="32"/>
        <v>2407.3266570242104</v>
      </c>
      <c r="S87" s="70">
        <f t="shared" si="33"/>
        <v>832.83898249255878</v>
      </c>
      <c r="T87" s="70">
        <f t="shared" si="34"/>
        <v>2355.6346481241817</v>
      </c>
      <c r="U87" s="92">
        <f t="shared" si="35"/>
        <v>51.692008900028895</v>
      </c>
      <c r="V87" s="94">
        <v>2.14727854855923E-2</v>
      </c>
      <c r="X87" s="66">
        <f t="shared" si="45"/>
        <v>2005</v>
      </c>
      <c r="Y87" s="74">
        <f t="shared" si="36"/>
        <v>0.24482230125475002</v>
      </c>
      <c r="Z87" s="93">
        <v>0.19103174277146301</v>
      </c>
      <c r="AA87" s="74">
        <f t="shared" si="37"/>
        <v>0.19917677595604888</v>
      </c>
      <c r="AB87" s="66">
        <f t="shared" si="46"/>
        <v>2005</v>
      </c>
      <c r="AC87" s="74">
        <f t="shared" si="38"/>
        <v>0.25703592814371257</v>
      </c>
      <c r="AD87" s="74">
        <v>0</v>
      </c>
      <c r="AE87" s="74">
        <f t="shared" si="39"/>
        <v>0.25703592814371257</v>
      </c>
      <c r="AF87" s="66">
        <f t="shared" si="47"/>
        <v>2005</v>
      </c>
      <c r="AG87" s="74">
        <f t="shared" si="40"/>
        <v>0.24864699859210998</v>
      </c>
      <c r="AH87" s="74">
        <f t="shared" si="41"/>
        <v>0.16794444501769665</v>
      </c>
      <c r="AI87" s="74">
        <f t="shared" si="42"/>
        <v>0.20961429309977603</v>
      </c>
    </row>
    <row r="88" spans="2:35" x14ac:dyDescent="0.2">
      <c r="B88" s="90">
        <v>0.73736310680513295</v>
      </c>
      <c r="C88" s="90">
        <v>3.1405531535992501E-4</v>
      </c>
      <c r="D88" s="91">
        <f t="shared" si="24"/>
        <v>0.73704905148977307</v>
      </c>
      <c r="F88" s="70">
        <f t="shared" si="25"/>
        <v>12598.334593856169</v>
      </c>
      <c r="G88" s="92">
        <f t="shared" si="26"/>
        <v>4.0948997684295829</v>
      </c>
      <c r="H88" s="70">
        <f t="shared" si="27"/>
        <v>3424.4660113208888</v>
      </c>
      <c r="I88" s="70">
        <f t="shared" si="28"/>
        <v>16026.895504945487</v>
      </c>
      <c r="K88" s="66">
        <f t="shared" si="43"/>
        <v>2006</v>
      </c>
      <c r="L88" s="74">
        <f t="shared" si="29"/>
        <v>0.78607454512751063</v>
      </c>
      <c r="M88" s="74">
        <f t="shared" si="30"/>
        <v>2.5550174499896144E-4</v>
      </c>
      <c r="N88" s="74">
        <f t="shared" si="31"/>
        <v>0.2136699531274904</v>
      </c>
      <c r="Q88" s="66">
        <f t="shared" si="44"/>
        <v>2006</v>
      </c>
      <c r="R88" s="70">
        <f t="shared" si="32"/>
        <v>2724.3641271168335</v>
      </c>
      <c r="S88" s="70">
        <f t="shared" si="33"/>
        <v>1047.4763546502434</v>
      </c>
      <c r="T88" s="70">
        <f t="shared" si="34"/>
        <v>2666.486727469447</v>
      </c>
      <c r="U88" s="92">
        <f t="shared" si="35"/>
        <v>57.87739964738627</v>
      </c>
      <c r="V88" s="94">
        <v>2.1244370042648199E-2</v>
      </c>
      <c r="X88" s="66">
        <f t="shared" si="45"/>
        <v>2006</v>
      </c>
      <c r="Y88" s="74">
        <f t="shared" si="36"/>
        <v>0.26263689319486705</v>
      </c>
      <c r="Z88" s="93">
        <v>0.20451985001093001</v>
      </c>
      <c r="AA88" s="74">
        <f t="shared" si="37"/>
        <v>0.2136699531274904</v>
      </c>
      <c r="AB88" s="66">
        <f t="shared" si="46"/>
        <v>2006</v>
      </c>
      <c r="AC88" s="74">
        <f t="shared" si="38"/>
        <v>0.27770961145194273</v>
      </c>
      <c r="AD88" s="74">
        <v>0</v>
      </c>
      <c r="AE88" s="74">
        <f t="shared" si="39"/>
        <v>0.27770961145194273</v>
      </c>
      <c r="AF88" s="66">
        <f t="shared" si="47"/>
        <v>2006</v>
      </c>
      <c r="AG88" s="74">
        <f t="shared" si="40"/>
        <v>0.2674316991603482</v>
      </c>
      <c r="AH88" s="74">
        <f t="shared" si="41"/>
        <v>0.17806200377702872</v>
      </c>
      <c r="AI88" s="74">
        <f t="shared" si="42"/>
        <v>0.22587009438240738</v>
      </c>
    </row>
    <row r="89" spans="2:35" x14ac:dyDescent="0.2">
      <c r="B89" s="90">
        <v>0.73067324992375504</v>
      </c>
      <c r="C89" s="90">
        <v>3.0908449234083899E-4</v>
      </c>
      <c r="D89" s="91">
        <f t="shared" si="24"/>
        <v>0.73036416543141425</v>
      </c>
      <c r="F89" s="70">
        <f t="shared" si="25"/>
        <v>13176.068573522287</v>
      </c>
      <c r="G89" s="92">
        <f t="shared" si="26"/>
        <v>4.2442621654149404</v>
      </c>
      <c r="H89" s="70">
        <f t="shared" si="27"/>
        <v>3698.319921603314</v>
      </c>
      <c r="I89" s="70">
        <f t="shared" si="28"/>
        <v>16878.632757291016</v>
      </c>
      <c r="K89" s="66">
        <f t="shared" si="43"/>
        <v>2007</v>
      </c>
      <c r="L89" s="74">
        <f t="shared" si="29"/>
        <v>0.7806360125840559</v>
      </c>
      <c r="M89" s="74">
        <f t="shared" si="30"/>
        <v>2.514576995924956E-4</v>
      </c>
      <c r="N89" s="74">
        <f t="shared" si="31"/>
        <v>0.21911252971635164</v>
      </c>
      <c r="Q89" s="66">
        <f t="shared" si="44"/>
        <v>2007</v>
      </c>
      <c r="R89" s="70">
        <f t="shared" si="32"/>
        <v>2955.5908070871419</v>
      </c>
      <c r="S89" s="70">
        <f t="shared" si="33"/>
        <v>1022.6744637341648</v>
      </c>
      <c r="T89" s="70">
        <f t="shared" si="34"/>
        <v>2895.3273367253173</v>
      </c>
      <c r="U89" s="92">
        <f t="shared" si="35"/>
        <v>60.26347036182456</v>
      </c>
      <c r="V89" s="94">
        <v>2.03896527954141E-2</v>
      </c>
      <c r="X89" s="66">
        <f t="shared" si="45"/>
        <v>2007</v>
      </c>
      <c r="Y89" s="74">
        <f t="shared" si="36"/>
        <v>0.26932675007624496</v>
      </c>
      <c r="Z89" s="93">
        <v>0.20880536744025299</v>
      </c>
      <c r="AA89" s="74">
        <f t="shared" si="37"/>
        <v>0.21911252971635164</v>
      </c>
      <c r="AB89" s="66">
        <f t="shared" si="46"/>
        <v>2007</v>
      </c>
      <c r="AC89" s="74">
        <f t="shared" si="38"/>
        <v>0.25706542779713509</v>
      </c>
      <c r="AD89" s="74">
        <v>0</v>
      </c>
      <c r="AE89" s="74">
        <f t="shared" si="39"/>
        <v>0.25706542779713509</v>
      </c>
      <c r="AF89" s="66">
        <f t="shared" si="47"/>
        <v>2007</v>
      </c>
      <c r="AG89" s="74">
        <f t="shared" si="40"/>
        <v>0.26543831021794362</v>
      </c>
      <c r="AH89" s="74">
        <f t="shared" si="41"/>
        <v>0.18147016919372413</v>
      </c>
      <c r="AI89" s="74">
        <f t="shared" si="42"/>
        <v>0.22635170287423406</v>
      </c>
    </row>
    <row r="90" spans="2:35" x14ac:dyDescent="0.2">
      <c r="B90" s="90">
        <v>0.72880742062130099</v>
      </c>
      <c r="C90" s="90">
        <v>5.9153706891885104E-4</v>
      </c>
      <c r="D90" s="91">
        <f t="shared" si="24"/>
        <v>0.72821588355238209</v>
      </c>
      <c r="F90" s="70">
        <f t="shared" si="25"/>
        <v>13848.384489822862</v>
      </c>
      <c r="G90" s="92">
        <f t="shared" si="26"/>
        <v>8.5564504614525365</v>
      </c>
      <c r="H90" s="70">
        <f t="shared" si="27"/>
        <v>3922.7395760817462</v>
      </c>
      <c r="I90" s="70">
        <f t="shared" si="28"/>
        <v>17779.680516366061</v>
      </c>
      <c r="K90" s="66">
        <f t="shared" si="43"/>
        <v>2008</v>
      </c>
      <c r="L90" s="74">
        <f t="shared" si="29"/>
        <v>0.77888826388503041</v>
      </c>
      <c r="M90" s="74">
        <f t="shared" si="30"/>
        <v>4.8124883085364715E-4</v>
      </c>
      <c r="N90" s="74">
        <f t="shared" si="31"/>
        <v>0.22063048728411594</v>
      </c>
      <c r="Q90" s="66">
        <f t="shared" si="44"/>
        <v>2008</v>
      </c>
      <c r="R90" s="70">
        <f t="shared" si="32"/>
        <v>3331.7195398388435</v>
      </c>
      <c r="S90" s="70">
        <f t="shared" si="33"/>
        <v>1174.792370741415</v>
      </c>
      <c r="T90" s="70">
        <f t="shared" si="34"/>
        <v>3277.1337267047547</v>
      </c>
      <c r="U90" s="92">
        <f t="shared" si="35"/>
        <v>54.585813134088973</v>
      </c>
      <c r="V90" s="94">
        <v>1.63836759011022E-2</v>
      </c>
      <c r="X90" s="66">
        <f t="shared" si="45"/>
        <v>2008</v>
      </c>
      <c r="Y90" s="74">
        <f t="shared" si="36"/>
        <v>0.27119257937869901</v>
      </c>
      <c r="Z90" s="93">
        <v>0.21055106262930201</v>
      </c>
      <c r="AA90" s="74">
        <f t="shared" si="37"/>
        <v>0.22063048728411594</v>
      </c>
      <c r="AB90" s="66">
        <f t="shared" si="46"/>
        <v>2008</v>
      </c>
      <c r="AC90" s="74">
        <f t="shared" si="38"/>
        <v>0.26068773234200743</v>
      </c>
      <c r="AD90" s="74">
        <v>0</v>
      </c>
      <c r="AE90" s="74">
        <f t="shared" si="39"/>
        <v>0.26068773234200743</v>
      </c>
      <c r="AF90" s="66">
        <f t="shared" si="47"/>
        <v>2008</v>
      </c>
      <c r="AG90" s="74">
        <f t="shared" si="40"/>
        <v>0.2677388336954471</v>
      </c>
      <c r="AH90" s="74">
        <f t="shared" si="41"/>
        <v>0.18143782040892903</v>
      </c>
      <c r="AI90" s="74">
        <f t="shared" si="42"/>
        <v>0.22873050044473797</v>
      </c>
    </row>
    <row r="91" spans="2:35" x14ac:dyDescent="0.2">
      <c r="B91" s="90">
        <v>0.72411711836001302</v>
      </c>
      <c r="C91" s="90">
        <v>6.6283441209479097E-4</v>
      </c>
      <c r="D91" s="91">
        <f t="shared" si="24"/>
        <v>0.72345428394791822</v>
      </c>
      <c r="F91" s="70">
        <f t="shared" si="25"/>
        <v>14764.329592400845</v>
      </c>
      <c r="G91" s="92">
        <f t="shared" si="26"/>
        <v>10.272986342158033</v>
      </c>
      <c r="H91" s="70">
        <f t="shared" si="27"/>
        <v>4275.7904891598791</v>
      </c>
      <c r="I91" s="70">
        <f t="shared" si="28"/>
        <v>19050.393067902882</v>
      </c>
      <c r="K91" s="66">
        <f t="shared" si="43"/>
        <v>2009</v>
      </c>
      <c r="L91" s="74">
        <f t="shared" si="29"/>
        <v>0.77501443354870059</v>
      </c>
      <c r="M91" s="74">
        <f t="shared" si="30"/>
        <v>5.3925324824223748E-4</v>
      </c>
      <c r="N91" s="74">
        <f t="shared" si="31"/>
        <v>0.22444631320305716</v>
      </c>
      <c r="Q91" s="66">
        <f t="shared" si="44"/>
        <v>2009</v>
      </c>
      <c r="R91" s="70">
        <f t="shared" si="32"/>
        <v>3319.3874502404269</v>
      </c>
      <c r="S91" s="70">
        <f t="shared" si="33"/>
        <v>1091.1155764846981</v>
      </c>
      <c r="T91" s="70">
        <f t="shared" si="34"/>
        <v>3257.366172946995</v>
      </c>
      <c r="U91" s="92">
        <f t="shared" si="35"/>
        <v>62.021277293432099</v>
      </c>
      <c r="V91" s="94">
        <v>1.8684554973822001E-2</v>
      </c>
      <c r="X91" s="66">
        <f t="shared" si="45"/>
        <v>2009</v>
      </c>
      <c r="Y91" s="74">
        <f t="shared" si="36"/>
        <v>0.27588288163998698</v>
      </c>
      <c r="Z91" s="93">
        <v>0.21468278560395099</v>
      </c>
      <c r="AA91" s="74">
        <f t="shared" si="37"/>
        <v>0.22444631320305716</v>
      </c>
      <c r="AB91" s="66">
        <f t="shared" si="46"/>
        <v>2009</v>
      </c>
      <c r="AC91" s="74">
        <f t="shared" si="38"/>
        <v>0.24739027949264789</v>
      </c>
      <c r="AD91" s="74">
        <v>0</v>
      </c>
      <c r="AE91" s="74">
        <f t="shared" si="39"/>
        <v>0.24739027949264789</v>
      </c>
      <c r="AF91" s="66">
        <f t="shared" si="47"/>
        <v>2009</v>
      </c>
      <c r="AG91" s="74">
        <f t="shared" si="40"/>
        <v>0.26674821986984809</v>
      </c>
      <c r="AH91" s="74">
        <f t="shared" si="41"/>
        <v>0.18678126232265399</v>
      </c>
      <c r="AI91" s="74">
        <f t="shared" si="42"/>
        <v>0.22875963663099266</v>
      </c>
    </row>
    <row r="92" spans="2:35" x14ac:dyDescent="0.2">
      <c r="B92" s="90">
        <v>0.72070703267128</v>
      </c>
      <c r="C92" s="90">
        <v>1.42749951492586E-3</v>
      </c>
      <c r="D92" s="91">
        <f t="shared" si="24"/>
        <v>0.71927953315635418</v>
      </c>
      <c r="F92" s="70">
        <f t="shared" si="25"/>
        <v>15625.521947304773</v>
      </c>
      <c r="G92" s="92">
        <f t="shared" si="26"/>
        <v>23.517754553631633</v>
      </c>
      <c r="H92" s="70">
        <f t="shared" si="27"/>
        <v>4601.2929500248802</v>
      </c>
      <c r="I92" s="70">
        <f t="shared" si="28"/>
        <v>20250.332651883284</v>
      </c>
      <c r="K92" s="66">
        <f t="shared" si="43"/>
        <v>2010</v>
      </c>
      <c r="L92" s="74">
        <f t="shared" si="29"/>
        <v>0.77161803788203931</v>
      </c>
      <c r="M92" s="74">
        <f t="shared" si="30"/>
        <v>1.1613515174252942E-3</v>
      </c>
      <c r="N92" s="74">
        <f t="shared" si="31"/>
        <v>0.22722061060053544</v>
      </c>
      <c r="Q92" s="66">
        <f t="shared" si="44"/>
        <v>2010</v>
      </c>
      <c r="R92" s="70">
        <f t="shared" si="32"/>
        <v>3229.9798006519077</v>
      </c>
      <c r="S92" s="70">
        <f t="shared" si="33"/>
        <v>1121.2005629939542</v>
      </c>
      <c r="T92" s="70">
        <f t="shared" si="34"/>
        <v>3162.6420875345057</v>
      </c>
      <c r="U92" s="92">
        <f t="shared" si="35"/>
        <v>67.337713117401819</v>
      </c>
      <c r="V92" s="94">
        <v>2.08477195751537E-2</v>
      </c>
      <c r="X92" s="66">
        <f t="shared" si="45"/>
        <v>2010</v>
      </c>
      <c r="Y92" s="74">
        <f t="shared" si="36"/>
        <v>0.27929296732872</v>
      </c>
      <c r="Z92" s="93">
        <v>0.20187749831971399</v>
      </c>
      <c r="AA92" s="74">
        <f t="shared" si="37"/>
        <v>0.22722061060053544</v>
      </c>
      <c r="AB92" s="66">
        <f t="shared" si="46"/>
        <v>2010</v>
      </c>
      <c r="AC92" s="74">
        <f t="shared" si="38"/>
        <v>0.25767733564013839</v>
      </c>
      <c r="AD92" s="74">
        <v>0</v>
      </c>
      <c r="AE92" s="74">
        <f t="shared" si="39"/>
        <v>0.25767733564013839</v>
      </c>
      <c r="AF92" s="66">
        <f t="shared" si="47"/>
        <v>2010</v>
      </c>
      <c r="AG92" s="74">
        <f t="shared" si="40"/>
        <v>0.27245614808706364</v>
      </c>
      <c r="AH92" s="74">
        <f t="shared" si="41"/>
        <v>0.17724452795614587</v>
      </c>
      <c r="AI92" s="74">
        <f t="shared" si="42"/>
        <v>0.23260738107475909</v>
      </c>
    </row>
    <row r="93" spans="2:35" x14ac:dyDescent="0.2">
      <c r="B93" s="90">
        <v>0.70862681616076195</v>
      </c>
      <c r="C93" s="90">
        <v>1.2656473457499E-3</v>
      </c>
      <c r="D93" s="91">
        <f t="shared" si="24"/>
        <v>0.7073611688150121</v>
      </c>
      <c r="F93" s="70">
        <f t="shared" si="25"/>
        <v>15949.388339037258</v>
      </c>
      <c r="G93" s="92">
        <f t="shared" si="26"/>
        <v>21.554307882399932</v>
      </c>
      <c r="H93" s="70">
        <f t="shared" si="27"/>
        <v>4962.1621174616603</v>
      </c>
      <c r="I93" s="70">
        <f t="shared" si="28"/>
        <v>20933.104764381318</v>
      </c>
      <c r="K93" s="66">
        <f t="shared" si="43"/>
        <v>2011</v>
      </c>
      <c r="L93" s="74">
        <f t="shared" si="29"/>
        <v>0.76192177503338665</v>
      </c>
      <c r="M93" s="74">
        <f t="shared" si="30"/>
        <v>1.029675632210833E-3</v>
      </c>
      <c r="N93" s="74">
        <f t="shared" si="31"/>
        <v>0.23704854933440248</v>
      </c>
      <c r="Q93" s="66">
        <f t="shared" si="44"/>
        <v>2011</v>
      </c>
      <c r="R93" s="70">
        <f t="shared" si="32"/>
        <v>3166.264004393423</v>
      </c>
      <c r="S93" s="70">
        <f t="shared" si="33"/>
        <v>1164.4825506241405</v>
      </c>
      <c r="T93" s="70">
        <f t="shared" si="34"/>
        <v>3093.9869405630789</v>
      </c>
      <c r="U93" s="92">
        <f t="shared" si="35"/>
        <v>72.277063830344119</v>
      </c>
      <c r="V93" s="94">
        <v>2.2827238578354302E-2</v>
      </c>
      <c r="X93" s="66">
        <f t="shared" si="45"/>
        <v>2011</v>
      </c>
      <c r="Y93" s="74">
        <f t="shared" si="36"/>
        <v>0.29137318383923805</v>
      </c>
      <c r="Z93" s="93">
        <v>0.20244326645418501</v>
      </c>
      <c r="AA93" s="74">
        <f t="shared" si="37"/>
        <v>0.23704854933440248</v>
      </c>
      <c r="AB93" s="66">
        <f t="shared" si="46"/>
        <v>2011</v>
      </c>
      <c r="AC93" s="74">
        <f t="shared" si="38"/>
        <v>0.2688872543868866</v>
      </c>
      <c r="AD93" s="74">
        <v>0</v>
      </c>
      <c r="AE93" s="74">
        <f t="shared" si="39"/>
        <v>0.2688872543868866</v>
      </c>
      <c r="AF93" s="66">
        <f t="shared" si="47"/>
        <v>2011</v>
      </c>
      <c r="AG93" s="74">
        <f t="shared" si="40"/>
        <v>0.28430716926747551</v>
      </c>
      <c r="AH93" s="74">
        <f t="shared" si="41"/>
        <v>0.17943970731419503</v>
      </c>
      <c r="AI93" s="74">
        <f t="shared" si="42"/>
        <v>0.24250636178267282</v>
      </c>
    </row>
    <row r="94" spans="2:35" x14ac:dyDescent="0.2">
      <c r="B94" s="90">
        <v>0.70129813443710898</v>
      </c>
      <c r="C94" s="90">
        <v>1.1967651031938201E-3</v>
      </c>
      <c r="D94" s="91">
        <f t="shared" si="24"/>
        <v>0.7001013693339152</v>
      </c>
      <c r="F94" s="70">
        <f t="shared" si="25"/>
        <v>16474.71213536476</v>
      </c>
      <c r="G94" s="92">
        <f t="shared" si="26"/>
        <v>21.216989640200026</v>
      </c>
      <c r="H94" s="70">
        <f t="shared" si="27"/>
        <v>5295.570843637719</v>
      </c>
      <c r="I94" s="70">
        <f t="shared" si="28"/>
        <v>21791.499968642682</v>
      </c>
      <c r="K94" s="66">
        <f t="shared" si="43"/>
        <v>2012</v>
      </c>
      <c r="L94" s="74">
        <f t="shared" si="29"/>
        <v>0.756015517934579</v>
      </c>
      <c r="M94" s="74">
        <f t="shared" si="30"/>
        <v>9.7363603564374376E-4</v>
      </c>
      <c r="N94" s="74">
        <f t="shared" si="31"/>
        <v>0.2430108460297771</v>
      </c>
      <c r="Q94" s="66">
        <f t="shared" si="44"/>
        <v>2012</v>
      </c>
      <c r="R94" s="70">
        <f t="shared" si="32"/>
        <v>3498.2027494174654</v>
      </c>
      <c r="S94" s="70">
        <f t="shared" si="33"/>
        <v>1321.5759650723114</v>
      </c>
      <c r="T94" s="70">
        <f t="shared" si="34"/>
        <v>3427.9855259813048</v>
      </c>
      <c r="U94" s="92">
        <f t="shared" si="35"/>
        <v>70.217223436160424</v>
      </c>
      <c r="V94" s="91">
        <f>$V$97</f>
        <v>2.0072371004754733E-2</v>
      </c>
      <c r="X94" s="66">
        <f t="shared" si="45"/>
        <v>2012</v>
      </c>
      <c r="Y94" s="74">
        <f t="shared" si="36"/>
        <v>0.29870186556289102</v>
      </c>
      <c r="AA94" s="74">
        <f t="shared" si="37"/>
        <v>0.2430108460297771</v>
      </c>
      <c r="AB94" s="66">
        <f t="shared" si="46"/>
        <v>2012</v>
      </c>
      <c r="AC94" s="74">
        <f t="shared" si="38"/>
        <v>0.27419847328244273</v>
      </c>
      <c r="AD94" s="74">
        <v>0</v>
      </c>
      <c r="AE94" s="74">
        <f t="shared" si="39"/>
        <v>0.27419847328244279</v>
      </c>
      <c r="AF94" s="66">
        <f t="shared" si="47"/>
        <v>2012</v>
      </c>
      <c r="AG94" s="74">
        <f t="shared" si="40"/>
        <v>0.29104583735130379</v>
      </c>
      <c r="AH94" s="74" t="s">
        <v>244</v>
      </c>
      <c r="AI94" s="74">
        <f t="shared" si="42"/>
        <v>0.24865948335298538</v>
      </c>
    </row>
    <row r="95" spans="2:35" x14ac:dyDescent="0.2">
      <c r="B95" s="90">
        <v>0.69570869049903405</v>
      </c>
      <c r="C95" s="90">
        <v>1.1868254261533501E-3</v>
      </c>
      <c r="D95" s="91">
        <f t="shared" si="24"/>
        <v>0.69452186507288072</v>
      </c>
      <c r="F95" s="70">
        <f t="shared" si="25"/>
        <v>16872.826107824512</v>
      </c>
      <c r="G95" s="92">
        <f t="shared" si="26"/>
        <v>21.679393111730697</v>
      </c>
      <c r="H95" s="70">
        <f t="shared" si="27"/>
        <v>5558.4003963716677</v>
      </c>
      <c r="I95" s="70">
        <f t="shared" si="28"/>
        <v>22452.905897307912</v>
      </c>
      <c r="K95" s="66">
        <f t="shared" si="43"/>
        <v>2013</v>
      </c>
      <c r="L95" s="74">
        <f t="shared" si="29"/>
        <v>0.75147627594375443</v>
      </c>
      <c r="M95" s="74">
        <f t="shared" si="30"/>
        <v>9.6554954672170253E-4</v>
      </c>
      <c r="N95" s="74">
        <f t="shared" si="31"/>
        <v>0.24755817450952378</v>
      </c>
      <c r="Q95" s="66">
        <f t="shared" si="44"/>
        <v>2013</v>
      </c>
      <c r="R95" s="70">
        <f t="shared" si="32"/>
        <v>3642.0771280656572</v>
      </c>
      <c r="S95" s="70">
        <f t="shared" si="33"/>
        <v>1432.0256760378509</v>
      </c>
      <c r="T95" s="70">
        <f t="shared" si="34"/>
        <v>3568.9720047231917</v>
      </c>
      <c r="U95" s="92">
        <f t="shared" si="35"/>
        <v>73.10512334246549</v>
      </c>
      <c r="V95" s="91">
        <f>$V$97</f>
        <v>2.0072371004754733E-2</v>
      </c>
      <c r="X95" s="66">
        <f t="shared" si="45"/>
        <v>2013</v>
      </c>
      <c r="Y95" s="74">
        <f t="shared" si="36"/>
        <v>0.30429130950096595</v>
      </c>
      <c r="AA95" s="74">
        <f t="shared" si="37"/>
        <v>0.24755817450952378</v>
      </c>
      <c r="AB95" s="66">
        <f t="shared" si="46"/>
        <v>2013</v>
      </c>
      <c r="AC95" s="74">
        <f t="shared" si="38"/>
        <v>0.2822224403651713</v>
      </c>
      <c r="AD95" s="74">
        <v>0</v>
      </c>
      <c r="AE95" s="74">
        <f t="shared" si="39"/>
        <v>0.28222244036517136</v>
      </c>
      <c r="AF95" s="66">
        <f t="shared" si="47"/>
        <v>2013</v>
      </c>
      <c r="AG95" s="74">
        <f t="shared" si="40"/>
        <v>0.29736612403133766</v>
      </c>
      <c r="AH95" s="74" t="s">
        <v>244</v>
      </c>
      <c r="AI95" s="74">
        <f t="shared" si="42"/>
        <v>0.25394790070492079</v>
      </c>
    </row>
    <row r="96" spans="2:35" x14ac:dyDescent="0.2">
      <c r="K96" s="66">
        <f t="shared" si="43"/>
        <v>2014</v>
      </c>
      <c r="L96" s="74" t="s">
        <v>14</v>
      </c>
      <c r="M96" s="74" t="s">
        <v>14</v>
      </c>
      <c r="N96" s="74" t="s">
        <v>14</v>
      </c>
    </row>
    <row r="97" spans="1:22" x14ac:dyDescent="0.2">
      <c r="V97" s="91">
        <f>AVERAGE(V85:V93)</f>
        <v>2.0072371004754733E-2</v>
      </c>
    </row>
    <row r="99" spans="1:22" x14ac:dyDescent="0.2">
      <c r="A99" s="66" t="s">
        <v>245</v>
      </c>
    </row>
    <row r="101" spans="1:22" x14ac:dyDescent="0.2">
      <c r="B101" s="2" t="s">
        <v>245</v>
      </c>
      <c r="C101" s="2"/>
      <c r="D101" s="2"/>
    </row>
    <row r="102" spans="1:22" x14ac:dyDescent="0.2">
      <c r="A102" s="67" t="s">
        <v>19</v>
      </c>
      <c r="B102" s="66" t="s">
        <v>214</v>
      </c>
      <c r="C102" s="66" t="s">
        <v>246</v>
      </c>
      <c r="D102" s="66" t="s">
        <v>216</v>
      </c>
      <c r="E102" s="66"/>
    </row>
    <row r="103" spans="1:22" x14ac:dyDescent="0.2">
      <c r="A103" s="66">
        <v>1975</v>
      </c>
      <c r="B103" s="74">
        <f t="shared" ref="B103:B141" si="48">E10/AH10</f>
        <v>0.84080367771815834</v>
      </c>
      <c r="C103" s="74">
        <f t="shared" ref="C103:C139" si="49">(G10+H10)/(G10+H10+Q10)</f>
        <v>0.97209020997148543</v>
      </c>
      <c r="D103" s="74">
        <f t="shared" ref="D103:D141" si="50">L10/AJ10</f>
        <v>0.93679591875809942</v>
      </c>
      <c r="E103" s="66"/>
    </row>
    <row r="104" spans="1:22" x14ac:dyDescent="0.2">
      <c r="A104" s="66">
        <f t="shared" ref="A104:A141" si="51">A103+1</f>
        <v>1976</v>
      </c>
      <c r="B104" s="74">
        <f t="shared" si="48"/>
        <v>0.84190538544098348</v>
      </c>
      <c r="C104" s="74">
        <f t="shared" si="49"/>
        <v>0.96686683150830088</v>
      </c>
      <c r="D104" s="74">
        <f t="shared" si="50"/>
        <v>0.92838541583920031</v>
      </c>
      <c r="E104" s="66"/>
    </row>
    <row r="105" spans="1:22" x14ac:dyDescent="0.2">
      <c r="A105" s="66">
        <f t="shared" si="51"/>
        <v>1977</v>
      </c>
      <c r="B105" s="74">
        <f t="shared" si="48"/>
        <v>0.84196105843975921</v>
      </c>
      <c r="C105" s="74">
        <f t="shared" si="49"/>
        <v>0.96594389317652829</v>
      </c>
      <c r="D105" s="74">
        <f t="shared" si="50"/>
        <v>0.927862780151537</v>
      </c>
      <c r="E105" s="66"/>
    </row>
    <row r="106" spans="1:22" x14ac:dyDescent="0.2">
      <c r="A106" s="66">
        <f t="shared" si="51"/>
        <v>1978</v>
      </c>
      <c r="B106" s="74">
        <f t="shared" si="48"/>
        <v>0.8464244977669001</v>
      </c>
      <c r="C106" s="74">
        <f t="shared" si="49"/>
        <v>0.96558736117628652</v>
      </c>
      <c r="D106" s="74">
        <f t="shared" si="50"/>
        <v>0.9285761677808142</v>
      </c>
      <c r="E106" s="66"/>
    </row>
    <row r="107" spans="1:22" x14ac:dyDescent="0.2">
      <c r="A107" s="66">
        <f t="shared" si="51"/>
        <v>1979</v>
      </c>
      <c r="B107" s="74">
        <f t="shared" si="48"/>
        <v>0.84380514776704751</v>
      </c>
      <c r="C107" s="74">
        <f t="shared" si="49"/>
        <v>0.96156741199911433</v>
      </c>
      <c r="D107" s="74">
        <f t="shared" si="50"/>
        <v>0.92134470078013231</v>
      </c>
      <c r="E107" s="66"/>
    </row>
    <row r="108" spans="1:22" x14ac:dyDescent="0.2">
      <c r="A108" s="66">
        <f t="shared" si="51"/>
        <v>1980</v>
      </c>
      <c r="B108" s="74">
        <f t="shared" si="48"/>
        <v>0.83468328008176229</v>
      </c>
      <c r="C108" s="74">
        <f t="shared" si="49"/>
        <v>0.95585080356806795</v>
      </c>
      <c r="D108" s="74">
        <f t="shared" si="50"/>
        <v>0.91292087979415848</v>
      </c>
      <c r="E108" s="66"/>
    </row>
    <row r="109" spans="1:22" x14ac:dyDescent="0.2">
      <c r="A109" s="66">
        <f t="shared" si="51"/>
        <v>1981</v>
      </c>
      <c r="B109" s="74">
        <f t="shared" si="48"/>
        <v>0.8113341648697997</v>
      </c>
      <c r="C109" s="74">
        <f t="shared" si="49"/>
        <v>0.94130484349044008</v>
      </c>
      <c r="D109" s="74">
        <f t="shared" si="50"/>
        <v>0.89099446071019928</v>
      </c>
      <c r="E109" s="66"/>
    </row>
    <row r="110" spans="1:22" x14ac:dyDescent="0.2">
      <c r="A110" s="66">
        <f t="shared" si="51"/>
        <v>1982</v>
      </c>
      <c r="B110" s="74">
        <f t="shared" si="48"/>
        <v>0.8088317189093357</v>
      </c>
      <c r="C110" s="74">
        <f t="shared" si="49"/>
        <v>0.94918676388109935</v>
      </c>
      <c r="D110" s="74">
        <f t="shared" si="50"/>
        <v>0.9044693822082549</v>
      </c>
      <c r="E110" s="66"/>
    </row>
    <row r="111" spans="1:22" x14ac:dyDescent="0.2">
      <c r="A111" s="66">
        <f t="shared" si="51"/>
        <v>1983</v>
      </c>
      <c r="B111" s="74">
        <f t="shared" si="48"/>
        <v>0.80178139045000596</v>
      </c>
      <c r="C111" s="74">
        <f t="shared" si="49"/>
        <v>0.94793645967925821</v>
      </c>
      <c r="D111" s="74">
        <f t="shared" si="50"/>
        <v>0.90215812763086278</v>
      </c>
      <c r="E111" s="66"/>
    </row>
    <row r="112" spans="1:22" x14ac:dyDescent="0.2">
      <c r="A112" s="66">
        <f t="shared" si="51"/>
        <v>1984</v>
      </c>
      <c r="B112" s="74">
        <f t="shared" si="48"/>
        <v>0.79559239524244185</v>
      </c>
      <c r="C112" s="74">
        <f t="shared" si="49"/>
        <v>0.94659607388066924</v>
      </c>
      <c r="D112" s="74">
        <f t="shared" si="50"/>
        <v>0.89960810743078146</v>
      </c>
      <c r="E112" s="66"/>
    </row>
    <row r="113" spans="1:5" x14ac:dyDescent="0.2">
      <c r="A113" s="66">
        <f t="shared" si="51"/>
        <v>1985</v>
      </c>
      <c r="B113" s="74">
        <f t="shared" si="48"/>
        <v>0.78209033001616213</v>
      </c>
      <c r="C113" s="74">
        <f t="shared" si="49"/>
        <v>0.93780549084098486</v>
      </c>
      <c r="D113" s="74">
        <f t="shared" si="50"/>
        <v>0.88674136767861556</v>
      </c>
      <c r="E113" s="66"/>
    </row>
    <row r="114" spans="1:5" x14ac:dyDescent="0.2">
      <c r="A114" s="66">
        <f t="shared" si="51"/>
        <v>1986</v>
      </c>
      <c r="B114" s="74">
        <f t="shared" si="48"/>
        <v>0.75728828227208822</v>
      </c>
      <c r="C114" s="74">
        <f t="shared" si="49"/>
        <v>0.91957074399874017</v>
      </c>
      <c r="D114" s="74">
        <f t="shared" si="50"/>
        <v>0.85998797902677337</v>
      </c>
      <c r="E114" s="66"/>
    </row>
    <row r="115" spans="1:5" x14ac:dyDescent="0.2">
      <c r="A115" s="66">
        <f t="shared" si="51"/>
        <v>1987</v>
      </c>
      <c r="B115" s="74">
        <f t="shared" si="48"/>
        <v>0.74267279087133731</v>
      </c>
      <c r="C115" s="74">
        <f t="shared" si="49"/>
        <v>0.90936206860335667</v>
      </c>
      <c r="D115" s="74">
        <f t="shared" si="50"/>
        <v>0.8433556250014338</v>
      </c>
      <c r="E115" s="66"/>
    </row>
    <row r="116" spans="1:5" x14ac:dyDescent="0.2">
      <c r="A116" s="66">
        <f t="shared" si="51"/>
        <v>1988</v>
      </c>
      <c r="B116" s="74">
        <f t="shared" si="48"/>
        <v>0.72649194729763822</v>
      </c>
      <c r="C116" s="74">
        <f t="shared" si="49"/>
        <v>0.89942299662149339</v>
      </c>
      <c r="D116" s="74">
        <f t="shared" si="50"/>
        <v>0.82760632558996394</v>
      </c>
      <c r="E116" s="66"/>
    </row>
    <row r="117" spans="1:5" x14ac:dyDescent="0.2">
      <c r="A117" s="66">
        <f t="shared" si="51"/>
        <v>1989</v>
      </c>
      <c r="B117" s="74">
        <f t="shared" si="48"/>
        <v>0.70979915489396062</v>
      </c>
      <c r="C117" s="74">
        <f t="shared" si="49"/>
        <v>0.89229247296898584</v>
      </c>
      <c r="D117" s="74">
        <f t="shared" si="50"/>
        <v>0.81813162205655121</v>
      </c>
      <c r="E117" s="66"/>
    </row>
    <row r="118" spans="1:5" x14ac:dyDescent="0.2">
      <c r="A118" s="66">
        <f t="shared" si="51"/>
        <v>1990</v>
      </c>
      <c r="B118" s="74">
        <f t="shared" si="48"/>
        <v>0.71664023972761615</v>
      </c>
      <c r="C118" s="74">
        <f t="shared" si="49"/>
        <v>0.88708159076528958</v>
      </c>
      <c r="D118" s="74">
        <f t="shared" si="50"/>
        <v>0.83576800249685923</v>
      </c>
      <c r="E118" s="66"/>
    </row>
    <row r="119" spans="1:5" x14ac:dyDescent="0.2">
      <c r="A119" s="66">
        <f t="shared" si="51"/>
        <v>1991</v>
      </c>
      <c r="B119" s="74">
        <f t="shared" si="48"/>
        <v>0.70653009793872501</v>
      </c>
      <c r="C119" s="74">
        <f t="shared" si="49"/>
        <v>0.87991623675597719</v>
      </c>
      <c r="D119" s="74">
        <f t="shared" si="50"/>
        <v>0.83533117575803673</v>
      </c>
      <c r="E119" s="66"/>
    </row>
    <row r="120" spans="1:5" x14ac:dyDescent="0.2">
      <c r="A120" s="66">
        <f t="shared" si="51"/>
        <v>1992</v>
      </c>
      <c r="B120" s="74">
        <f t="shared" si="48"/>
        <v>0.70896773105754463</v>
      </c>
      <c r="C120" s="74">
        <f t="shared" si="49"/>
        <v>0.87518855153742015</v>
      </c>
      <c r="D120" s="74">
        <f t="shared" si="50"/>
        <v>0.83072036570083152</v>
      </c>
      <c r="E120" s="66"/>
    </row>
    <row r="121" spans="1:5" x14ac:dyDescent="0.2">
      <c r="A121" s="66">
        <f t="shared" si="51"/>
        <v>1993</v>
      </c>
      <c r="B121" s="74">
        <f t="shared" si="48"/>
        <v>0.7024385219570618</v>
      </c>
      <c r="C121" s="74">
        <f t="shared" si="49"/>
        <v>0.8594368369811225</v>
      </c>
      <c r="D121" s="74">
        <f t="shared" si="50"/>
        <v>0.81155499889448834</v>
      </c>
      <c r="E121" s="66"/>
    </row>
    <row r="122" spans="1:5" x14ac:dyDescent="0.2">
      <c r="A122" s="66">
        <f t="shared" si="51"/>
        <v>1994</v>
      </c>
      <c r="B122" s="74">
        <f t="shared" si="48"/>
        <v>0.69121024920256435</v>
      </c>
      <c r="C122" s="74">
        <f t="shared" si="49"/>
        <v>0.84595833078756033</v>
      </c>
      <c r="D122" s="74">
        <f t="shared" si="50"/>
        <v>0.79772425934993219</v>
      </c>
      <c r="E122" s="66"/>
    </row>
    <row r="123" spans="1:5" x14ac:dyDescent="0.2">
      <c r="A123" s="66">
        <f t="shared" si="51"/>
        <v>1995</v>
      </c>
      <c r="B123" s="74">
        <f t="shared" si="48"/>
        <v>0.69152720780826105</v>
      </c>
      <c r="C123" s="74">
        <f t="shared" si="49"/>
        <v>0.85534922096401966</v>
      </c>
      <c r="D123" s="74">
        <f t="shared" si="50"/>
        <v>0.84752941145563077</v>
      </c>
      <c r="E123" s="66"/>
    </row>
    <row r="124" spans="1:5" x14ac:dyDescent="0.2">
      <c r="A124" s="66">
        <f t="shared" si="51"/>
        <v>1996</v>
      </c>
      <c r="B124" s="74">
        <f t="shared" si="48"/>
        <v>0.69028335023325393</v>
      </c>
      <c r="C124" s="74">
        <f t="shared" si="49"/>
        <v>0.85596833130328875</v>
      </c>
      <c r="D124" s="74">
        <f t="shared" si="50"/>
        <v>0.7800911811989627</v>
      </c>
      <c r="E124" s="66"/>
    </row>
    <row r="125" spans="1:5" x14ac:dyDescent="0.2">
      <c r="A125" s="66">
        <f t="shared" si="51"/>
        <v>1997</v>
      </c>
      <c r="B125" s="74">
        <f t="shared" si="48"/>
        <v>0.67622770845346014</v>
      </c>
      <c r="C125" s="74">
        <f t="shared" si="49"/>
        <v>0.851755963556592</v>
      </c>
      <c r="D125" s="74">
        <f t="shared" si="50"/>
        <v>0.77365195118611563</v>
      </c>
      <c r="E125" s="66"/>
    </row>
    <row r="126" spans="1:5" x14ac:dyDescent="0.2">
      <c r="A126" s="66">
        <f t="shared" si="51"/>
        <v>1998</v>
      </c>
      <c r="B126" s="74">
        <f t="shared" si="48"/>
        <v>0.67227465711206857</v>
      </c>
      <c r="C126" s="74">
        <f t="shared" si="49"/>
        <v>0.845019248627352</v>
      </c>
      <c r="D126" s="74">
        <f t="shared" si="50"/>
        <v>0.77637372197415866</v>
      </c>
      <c r="E126" s="66"/>
    </row>
    <row r="127" spans="1:5" x14ac:dyDescent="0.2">
      <c r="A127" s="66">
        <f t="shared" si="51"/>
        <v>1999</v>
      </c>
      <c r="B127" s="74">
        <f t="shared" si="48"/>
        <v>0.66517020145188532</v>
      </c>
      <c r="C127" s="74">
        <f t="shared" si="49"/>
        <v>0.86592375108911324</v>
      </c>
      <c r="D127" s="74">
        <f t="shared" si="50"/>
        <v>0.76315174208411418</v>
      </c>
      <c r="E127" s="66"/>
    </row>
    <row r="128" spans="1:5" x14ac:dyDescent="0.2">
      <c r="A128" s="66">
        <f t="shared" si="51"/>
        <v>2000</v>
      </c>
      <c r="B128" s="74">
        <f t="shared" si="48"/>
        <v>0.67028229355029789</v>
      </c>
      <c r="C128" s="74">
        <f t="shared" si="49"/>
        <v>0.86335037222546229</v>
      </c>
      <c r="D128" s="74">
        <f t="shared" si="50"/>
        <v>0.7872265278670838</v>
      </c>
      <c r="E128" s="66"/>
    </row>
    <row r="129" spans="1:5" x14ac:dyDescent="0.2">
      <c r="A129" s="66">
        <f t="shared" si="51"/>
        <v>2001</v>
      </c>
      <c r="B129" s="74">
        <f t="shared" si="48"/>
        <v>0.66841523817791604</v>
      </c>
      <c r="C129" s="74">
        <f t="shared" si="49"/>
        <v>0.86537522701087699</v>
      </c>
      <c r="D129" s="74">
        <f t="shared" si="50"/>
        <v>0.78886398961867465</v>
      </c>
      <c r="E129" s="66"/>
    </row>
    <row r="130" spans="1:5" x14ac:dyDescent="0.2">
      <c r="A130" s="66">
        <f t="shared" si="51"/>
        <v>2002</v>
      </c>
      <c r="B130" s="74">
        <f t="shared" si="48"/>
        <v>0.67529136090811004</v>
      </c>
      <c r="C130" s="74">
        <f t="shared" si="49"/>
        <v>0.86263056497627211</v>
      </c>
      <c r="D130" s="74">
        <f t="shared" si="50"/>
        <v>0.79356288094835914</v>
      </c>
      <c r="E130" s="66"/>
    </row>
    <row r="131" spans="1:5" x14ac:dyDescent="0.2">
      <c r="A131" s="66">
        <f t="shared" si="51"/>
        <v>2003</v>
      </c>
      <c r="B131" s="74">
        <f t="shared" si="48"/>
        <v>0.68013215963682716</v>
      </c>
      <c r="C131" s="74">
        <f t="shared" si="49"/>
        <v>0.86455723809467677</v>
      </c>
      <c r="D131" s="74">
        <f t="shared" si="50"/>
        <v>0.7947999798242471</v>
      </c>
      <c r="E131" s="66"/>
    </row>
    <row r="132" spans="1:5" x14ac:dyDescent="0.2">
      <c r="A132" s="66">
        <f t="shared" si="51"/>
        <v>2004</v>
      </c>
      <c r="B132" s="74">
        <f t="shared" si="48"/>
        <v>0.68763040019740429</v>
      </c>
      <c r="C132" s="74">
        <f t="shared" si="49"/>
        <v>0.87742689807564411</v>
      </c>
      <c r="D132" s="74">
        <f t="shared" si="50"/>
        <v>0.80925084213898757</v>
      </c>
      <c r="E132" s="66"/>
    </row>
    <row r="133" spans="1:5" x14ac:dyDescent="0.2">
      <c r="A133" s="66">
        <f t="shared" si="51"/>
        <v>2005</v>
      </c>
      <c r="B133" s="74">
        <f t="shared" si="48"/>
        <v>0.68684999368890598</v>
      </c>
      <c r="C133" s="74">
        <f t="shared" si="49"/>
        <v>0.87914418086324853</v>
      </c>
      <c r="D133" s="74">
        <f t="shared" si="50"/>
        <v>0.82055689358956496</v>
      </c>
      <c r="E133" s="66"/>
    </row>
    <row r="134" spans="1:5" x14ac:dyDescent="0.2">
      <c r="A134" s="66">
        <f t="shared" si="51"/>
        <v>2006</v>
      </c>
      <c r="B134" s="74">
        <f t="shared" si="48"/>
        <v>0.68188843686305189</v>
      </c>
      <c r="C134" s="74">
        <f t="shared" si="49"/>
        <v>0.87063433582369965</v>
      </c>
      <c r="D134" s="74">
        <f t="shared" si="50"/>
        <v>0.80794841226890024</v>
      </c>
      <c r="E134" s="66"/>
    </row>
    <row r="135" spans="1:5" x14ac:dyDescent="0.2">
      <c r="A135" s="66">
        <f t="shared" si="51"/>
        <v>2007</v>
      </c>
      <c r="B135" s="74">
        <f t="shared" si="48"/>
        <v>0.68286945161483326</v>
      </c>
      <c r="C135" s="74">
        <f t="shared" si="49"/>
        <v>0.86908766483528987</v>
      </c>
      <c r="D135" s="74">
        <f t="shared" si="50"/>
        <v>0.80841659086324724</v>
      </c>
      <c r="E135" s="66"/>
    </row>
    <row r="136" spans="1:5" x14ac:dyDescent="0.2">
      <c r="A136" s="66">
        <f t="shared" si="51"/>
        <v>2008</v>
      </c>
      <c r="B136" s="74">
        <f t="shared" si="48"/>
        <v>0.67122361028308408</v>
      </c>
      <c r="C136" s="74">
        <f t="shared" si="49"/>
        <v>0.86172835293816585</v>
      </c>
      <c r="D136" s="74">
        <f t="shared" si="50"/>
        <v>0.79803097743392082</v>
      </c>
      <c r="E136" s="66"/>
    </row>
    <row r="137" spans="1:5" x14ac:dyDescent="0.2">
      <c r="A137" s="66">
        <f t="shared" si="51"/>
        <v>2009</v>
      </c>
      <c r="B137" s="74">
        <f t="shared" si="48"/>
        <v>0.67940233317749243</v>
      </c>
      <c r="C137" s="74">
        <f t="shared" si="49"/>
        <v>0.8700337188060806</v>
      </c>
      <c r="D137" s="74">
        <f t="shared" si="50"/>
        <v>0.81227248165339838</v>
      </c>
      <c r="E137" s="66"/>
    </row>
    <row r="138" spans="1:5" x14ac:dyDescent="0.2">
      <c r="A138" s="66">
        <f t="shared" si="51"/>
        <v>2010</v>
      </c>
      <c r="B138" s="74">
        <f t="shared" si="48"/>
        <v>0.68370948671984166</v>
      </c>
      <c r="C138" s="74">
        <f t="shared" si="49"/>
        <v>0.87798060423476798</v>
      </c>
      <c r="D138" s="74">
        <f t="shared" si="50"/>
        <v>0.82410710783001262</v>
      </c>
      <c r="E138" s="66"/>
    </row>
    <row r="139" spans="1:5" x14ac:dyDescent="0.2">
      <c r="A139" s="66">
        <f t="shared" si="51"/>
        <v>2011</v>
      </c>
      <c r="B139" s="74">
        <f t="shared" si="48"/>
        <v>0.68575839452242016</v>
      </c>
      <c r="C139" s="74">
        <f t="shared" si="49"/>
        <v>0.88637034195851649</v>
      </c>
      <c r="D139" s="74">
        <f t="shared" si="50"/>
        <v>0.82989870961042655</v>
      </c>
      <c r="E139" s="66"/>
    </row>
    <row r="140" spans="1:5" x14ac:dyDescent="0.2">
      <c r="A140" s="66">
        <f t="shared" si="51"/>
        <v>2012</v>
      </c>
      <c r="B140" s="74">
        <f t="shared" si="48"/>
        <v>0.68755231422809515</v>
      </c>
      <c r="C140" s="74" t="s">
        <v>14</v>
      </c>
      <c r="D140" s="74">
        <f t="shared" si="50"/>
        <v>0.81888210739964207</v>
      </c>
      <c r="E140" s="66"/>
    </row>
    <row r="141" spans="1:5" x14ac:dyDescent="0.2">
      <c r="A141" s="66">
        <f t="shared" si="51"/>
        <v>2013</v>
      </c>
      <c r="B141" s="74">
        <f t="shared" si="48"/>
        <v>0.68620116295873301</v>
      </c>
      <c r="C141" s="74" t="s">
        <v>14</v>
      </c>
      <c r="D141" s="74">
        <f t="shared" si="50"/>
        <v>0.81566820938871787</v>
      </c>
      <c r="E141" s="66"/>
    </row>
  </sheetData>
  <mergeCells count="22">
    <mergeCell ref="AG55:AI55"/>
    <mergeCell ref="B101:D101"/>
    <mergeCell ref="F55:I55"/>
    <mergeCell ref="L55:N55"/>
    <mergeCell ref="Q55:U55"/>
    <mergeCell ref="Y55:AA55"/>
    <mergeCell ref="AC55:AE55"/>
    <mergeCell ref="AO3:AQ3"/>
    <mergeCell ref="M10:M19"/>
    <mergeCell ref="W10:W29"/>
    <mergeCell ref="M20:M29"/>
    <mergeCell ref="M30:M31"/>
    <mergeCell ref="W30:W39"/>
    <mergeCell ref="M32:M33"/>
    <mergeCell ref="M34:M45"/>
    <mergeCell ref="W40:W48"/>
    <mergeCell ref="M47:M48"/>
    <mergeCell ref="E3:L3"/>
    <mergeCell ref="Q3:T3"/>
    <mergeCell ref="Z3:AC3"/>
    <mergeCell ref="AE3:AF3"/>
    <mergeCell ref="AH3:AK3"/>
  </mergeCells>
  <pageMargins left="0.78749999999999998" right="0.78749999999999998" top="1.0249999999999999" bottom="1.0249999999999999" header="0.78749999999999998" footer="0.78749999999999998"/>
  <pageSetup firstPageNumber="0" orientation="portrait" horizontalDpi="300" verticalDpi="300"/>
  <headerFooter>
    <oddHeader>&amp;C&amp;"Arial,Regular"&amp;10&amp;A</oddHeader>
    <oddFooter>&amp;C&amp;"Arial,Regular"&amp;10Page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2056</TotalTime>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(1) In-Patient NHEX 2013</vt:lpstr>
      <vt:lpstr>(2) In-patient NHEX 2012</vt:lpstr>
      <vt:lpstr>(3) In-Pat. (incl. Hosp) OECD </vt:lpstr>
      <vt:lpstr>(4) In Pat. (No Hosp.) OECD</vt:lpstr>
      <vt:lpstr>(5) OECD - Home Care</vt:lpstr>
      <vt:lpstr>(6) CIHI - Home Care</vt:lpstr>
      <vt:lpstr>(7) Total Res-days</vt:lpstr>
      <vt:lpstr>(8) Dollars per Res-day</vt:lpstr>
      <vt:lpstr>(9) RCF Imputed</vt:lpstr>
      <vt:lpstr>(10) Discrepencies (1)-(2)</vt:lpstr>
      <vt:lpstr>(11) Discrepencies (1)-(3)</vt:lpstr>
      <vt:lpstr>(12) Discrepencies (2)-(4)</vt:lpstr>
      <vt:lpstr>(13) Discrepencies (3)-(4)</vt:lpstr>
      <vt:lpstr>Summary</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dc:creator>
  <dc:description/>
  <cp:lastModifiedBy>Microsoft Office User</cp:lastModifiedBy>
  <cp:revision>39</cp:revision>
  <dcterms:created xsi:type="dcterms:W3CDTF">2014-01-19T21:52:26Z</dcterms:created>
  <dcterms:modified xsi:type="dcterms:W3CDTF">2018-02-27T04:13:56Z</dcterms:modified>
  <dc:language>en-CA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Toshiba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