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igli\Downloads\"/>
    </mc:Choice>
  </mc:AlternateContent>
  <bookViews>
    <workbookView xWindow="0" yWindow="0" windowWidth="20490" windowHeight="7755"/>
  </bookViews>
  <sheets>
    <sheet name="linear data" sheetId="1" r:id="rId1"/>
  </sheets>
  <definedNames>
    <definedName name="devsq_months">'linear data'!$B$110:$AM$110</definedName>
    <definedName name="drug_DOT_1000_PD">'linear data'!$C$8:$C$107</definedName>
    <definedName name="drug_linear_pred">'linear data'!$D$8:$D$107</definedName>
    <definedName name="months">'linear data'!$A$8:$A$107</definedName>
    <definedName name="steyx_drug">'linear data'!$B$109:$AM$109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56" i="1"/>
  <c r="D5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8" i="1"/>
  <c r="B109" i="1" a="1"/>
  <c r="B109" i="1"/>
  <c r="B110" i="1" a="1"/>
  <c r="B110" i="1"/>
  <c r="E63" i="1" a="1"/>
  <c r="E63" i="1"/>
  <c r="E71" i="1" a="1"/>
  <c r="E71" i="1"/>
  <c r="F72" i="1" a="1"/>
  <c r="E79" i="1" a="1"/>
  <c r="E79" i="1"/>
  <c r="F80" i="1" a="1"/>
  <c r="F80" i="1"/>
  <c r="E83" i="1" a="1"/>
  <c r="E83" i="1"/>
  <c r="F84" i="1" a="1"/>
  <c r="F84" i="1"/>
  <c r="E91" i="1" a="1"/>
  <c r="E91" i="1"/>
  <c r="F92" i="1" a="1"/>
  <c r="F92" i="1"/>
  <c r="E99" i="1" a="1"/>
  <c r="E99" i="1"/>
  <c r="F100" i="1" a="1"/>
  <c r="F100" i="1"/>
  <c r="E107" i="1" a="1"/>
  <c r="E107" i="1"/>
  <c r="E58" i="1" a="1"/>
  <c r="E58" i="1"/>
  <c r="F59" i="1" a="1"/>
  <c r="F59" i="1"/>
  <c r="E70" i="1" a="1"/>
  <c r="E70" i="1"/>
  <c r="F71" i="1" a="1"/>
  <c r="F71" i="1"/>
  <c r="E78" i="1" a="1"/>
  <c r="E78" i="1"/>
  <c r="F79" i="1" a="1"/>
  <c r="F79" i="1"/>
  <c r="E90" i="1" a="1"/>
  <c r="E90" i="1"/>
  <c r="F91" i="1" a="1"/>
  <c r="F91" i="1"/>
  <c r="E102" i="1" a="1"/>
  <c r="E102" i="1"/>
  <c r="F103" i="1" a="1"/>
  <c r="F103" i="1"/>
  <c r="E61" i="1" a="1"/>
  <c r="E61" i="1"/>
  <c r="F62" i="1" a="1"/>
  <c r="F62" i="1"/>
  <c r="E65" i="1" a="1"/>
  <c r="E65" i="1"/>
  <c r="F66" i="1" a="1"/>
  <c r="F66" i="1"/>
  <c r="E69" i="1" a="1"/>
  <c r="F70" i="1" a="1"/>
  <c r="F70" i="1"/>
  <c r="E81" i="1" a="1"/>
  <c r="E81" i="1"/>
  <c r="F82" i="1" a="1"/>
  <c r="F82" i="1"/>
  <c r="E93" i="1" a="1"/>
  <c r="E93" i="1"/>
  <c r="F94" i="1" a="1"/>
  <c r="F94" i="1"/>
  <c r="F63" i="1" a="1"/>
  <c r="E66" i="1" a="1"/>
  <c r="E66" i="1"/>
  <c r="F67" i="1" a="1"/>
  <c r="E82" i="1" a="1"/>
  <c r="E82" i="1"/>
  <c r="F83" i="1" a="1"/>
  <c r="F83" i="1"/>
  <c r="E94" i="1" a="1"/>
  <c r="E94" i="1"/>
  <c r="F95" i="1" a="1"/>
  <c r="E106" i="1" a="1"/>
  <c r="E106" i="1"/>
  <c r="F107" i="1" a="1"/>
  <c r="E77" i="1" a="1"/>
  <c r="E77" i="1"/>
  <c r="F78" i="1" a="1"/>
  <c r="F78" i="1"/>
  <c r="E89" i="1" a="1"/>
  <c r="E89" i="1"/>
  <c r="F90" i="1" a="1"/>
  <c r="F90" i="1"/>
  <c r="E105" i="1" a="1"/>
  <c r="E105" i="1"/>
  <c r="F106" i="1" a="1"/>
  <c r="F106" i="1"/>
  <c r="E97" i="1" a="1"/>
  <c r="E97" i="1"/>
  <c r="F98" i="1" a="1"/>
  <c r="F98" i="1"/>
  <c r="E60" i="1" a="1"/>
  <c r="E60" i="1"/>
  <c r="F61" i="1" a="1"/>
  <c r="F61" i="1"/>
  <c r="E64" i="1" a="1"/>
  <c r="E64" i="1"/>
  <c r="F65" i="1" a="1"/>
  <c r="F65" i="1"/>
  <c r="E68" i="1" a="1"/>
  <c r="E68" i="1"/>
  <c r="F69" i="1" a="1"/>
  <c r="F69" i="1"/>
  <c r="E72" i="1" a="1"/>
  <c r="E72" i="1"/>
  <c r="F73" i="1" a="1"/>
  <c r="E76" i="1" a="1"/>
  <c r="E76" i="1"/>
  <c r="F77" i="1" a="1"/>
  <c r="F77" i="1"/>
  <c r="E80" i="1" a="1"/>
  <c r="E80" i="1"/>
  <c r="F81" i="1" a="1"/>
  <c r="E84" i="1" a="1"/>
  <c r="E84" i="1"/>
  <c r="F85" i="1" a="1"/>
  <c r="F85" i="1"/>
  <c r="E88" i="1" a="1"/>
  <c r="E88" i="1"/>
  <c r="F89" i="1" a="1"/>
  <c r="F89" i="1"/>
  <c r="E92" i="1" a="1"/>
  <c r="E92" i="1"/>
  <c r="F93" i="1" a="1"/>
  <c r="F93" i="1"/>
  <c r="E96" i="1" a="1"/>
  <c r="E96" i="1"/>
  <c r="F97" i="1" a="1"/>
  <c r="F97" i="1"/>
  <c r="E100" i="1" a="1"/>
  <c r="E100" i="1"/>
  <c r="F101" i="1" a="1"/>
  <c r="F101" i="1"/>
  <c r="E104" i="1" a="1"/>
  <c r="E104" i="1"/>
  <c r="F105" i="1" a="1"/>
  <c r="F105" i="1"/>
  <c r="E59" i="1" a="1"/>
  <c r="E59" i="1"/>
  <c r="F60" i="1" a="1"/>
  <c r="F60" i="1"/>
  <c r="F64" i="1" a="1"/>
  <c r="F64" i="1"/>
  <c r="E67" i="1" a="1"/>
  <c r="E67" i="1"/>
  <c r="F68" i="1" a="1"/>
  <c r="F68" i="1"/>
  <c r="E75" i="1" a="1"/>
  <c r="E75" i="1"/>
  <c r="F76" i="1" a="1"/>
  <c r="F76" i="1"/>
  <c r="E87" i="1" a="1"/>
  <c r="E87" i="1"/>
  <c r="F88" i="1" a="1"/>
  <c r="F88" i="1"/>
  <c r="E95" i="1" a="1"/>
  <c r="E95" i="1"/>
  <c r="F96" i="1" a="1"/>
  <c r="F96" i="1"/>
  <c r="E103" i="1" a="1"/>
  <c r="E103" i="1"/>
  <c r="F104" i="1" a="1"/>
  <c r="F104" i="1"/>
  <c r="E62" i="1" a="1"/>
  <c r="E62" i="1"/>
  <c r="E74" i="1" a="1"/>
  <c r="E74" i="1"/>
  <c r="F75" i="1" a="1"/>
  <c r="F75" i="1"/>
  <c r="E86" i="1" a="1"/>
  <c r="E86" i="1"/>
  <c r="F87" i="1" a="1"/>
  <c r="F87" i="1"/>
  <c r="E98" i="1" a="1"/>
  <c r="E98" i="1"/>
  <c r="F99" i="1" a="1"/>
  <c r="F99" i="1"/>
  <c r="F58" i="1" a="1"/>
  <c r="F58" i="1"/>
  <c r="E73" i="1" a="1"/>
  <c r="E73" i="1"/>
  <c r="F74" i="1" a="1"/>
  <c r="F74" i="1"/>
  <c r="E85" i="1" a="1"/>
  <c r="E85" i="1"/>
  <c r="F86" i="1" a="1"/>
  <c r="F86" i="1"/>
  <c r="E101" i="1" a="1"/>
  <c r="E101" i="1"/>
  <c r="F102" i="1" a="1"/>
  <c r="F102" i="1"/>
  <c r="F81" i="1"/>
  <c r="F73" i="1"/>
  <c r="F72" i="1"/>
  <c r="F107" i="1"/>
  <c r="F63" i="1"/>
  <c r="F95" i="1"/>
  <c r="E69" i="1"/>
  <c r="F67" i="1"/>
  <c r="F57" i="1" a="1"/>
  <c r="F57" i="1"/>
  <c r="E56" i="1" a="1"/>
  <c r="E56" i="1"/>
  <c r="F56" i="1" a="1"/>
  <c r="F56" i="1"/>
  <c r="E57" i="1" a="1"/>
  <c r="E57" i="1"/>
  <c r="F20" i="1" a="1"/>
  <c r="F20" i="1"/>
  <c r="F21" i="1" a="1"/>
  <c r="F21" i="1"/>
  <c r="F22" i="1" a="1"/>
  <c r="F22" i="1"/>
  <c r="F23" i="1" a="1"/>
  <c r="F23" i="1"/>
  <c r="F24" i="1" a="1"/>
  <c r="F24" i="1"/>
  <c r="F25" i="1" a="1"/>
  <c r="F25" i="1"/>
  <c r="F26" i="1" a="1"/>
  <c r="F26" i="1"/>
  <c r="F27" i="1" a="1"/>
  <c r="F27" i="1"/>
  <c r="F28" i="1" a="1"/>
  <c r="F28" i="1"/>
  <c r="F29" i="1" a="1"/>
  <c r="F29" i="1"/>
  <c r="F30" i="1" a="1"/>
  <c r="F30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/>
  <c r="E26" i="1" a="1"/>
  <c r="E26" i="1"/>
  <c r="E27" i="1" a="1"/>
  <c r="E27" i="1"/>
  <c r="E28" i="1" a="1"/>
  <c r="E28" i="1"/>
  <c r="E29" i="1" a="1"/>
  <c r="E29" i="1"/>
  <c r="E30" i="1" a="1"/>
  <c r="E30" i="1"/>
  <c r="F31" i="1" a="1"/>
  <c r="F31" i="1"/>
  <c r="E32" i="1" a="1"/>
  <c r="E32" i="1"/>
  <c r="F33" i="1" a="1"/>
  <c r="F33" i="1"/>
  <c r="E34" i="1" a="1"/>
  <c r="E34" i="1"/>
  <c r="E35" i="1" a="1"/>
  <c r="E35" i="1"/>
  <c r="E36" i="1" a="1"/>
  <c r="E36" i="1"/>
  <c r="E37" i="1" a="1"/>
  <c r="E37" i="1"/>
  <c r="E38" i="1" a="1"/>
  <c r="E38" i="1"/>
  <c r="E39" i="1" a="1"/>
  <c r="E39" i="1"/>
  <c r="E40" i="1" a="1"/>
  <c r="E40" i="1"/>
  <c r="E41" i="1" a="1"/>
  <c r="E41" i="1"/>
  <c r="E42" i="1" a="1"/>
  <c r="E42" i="1"/>
  <c r="E43" i="1" a="1"/>
  <c r="E43" i="1"/>
  <c r="E44" i="1" a="1"/>
  <c r="E44" i="1"/>
  <c r="E45" i="1" a="1"/>
  <c r="E45" i="1"/>
  <c r="E46" i="1" a="1"/>
  <c r="E46" i="1"/>
  <c r="E47" i="1" a="1"/>
  <c r="E47" i="1"/>
  <c r="F32" i="1" a="1"/>
  <c r="F32" i="1"/>
  <c r="E33" i="1" a="1"/>
  <c r="E33" i="1"/>
  <c r="F49" i="1" a="1"/>
  <c r="F49" i="1"/>
  <c r="F51" i="1" a="1"/>
  <c r="F51" i="1"/>
  <c r="F53" i="1" a="1"/>
  <c r="F53" i="1"/>
  <c r="F55" i="1" a="1"/>
  <c r="F55" i="1"/>
  <c r="E48" i="1" a="1"/>
  <c r="E48" i="1"/>
  <c r="E50" i="1" a="1"/>
  <c r="E50" i="1"/>
  <c r="E52" i="1" a="1"/>
  <c r="E52" i="1"/>
  <c r="E54" i="1" a="1"/>
  <c r="E54" i="1"/>
  <c r="F34" i="1" a="1"/>
  <c r="F34" i="1"/>
  <c r="F35" i="1" a="1"/>
  <c r="F35" i="1"/>
  <c r="F36" i="1" a="1"/>
  <c r="F36" i="1"/>
  <c r="F37" i="1" a="1"/>
  <c r="F37" i="1"/>
  <c r="F38" i="1" a="1"/>
  <c r="F38" i="1"/>
  <c r="F39" i="1" a="1"/>
  <c r="F39" i="1"/>
  <c r="F40" i="1" a="1"/>
  <c r="F40" i="1"/>
  <c r="F41" i="1" a="1"/>
  <c r="F41" i="1"/>
  <c r="F42" i="1" a="1"/>
  <c r="F42" i="1"/>
  <c r="F43" i="1" a="1"/>
  <c r="F43" i="1"/>
  <c r="F44" i="1" a="1"/>
  <c r="F44" i="1"/>
  <c r="F45" i="1" a="1"/>
  <c r="F45" i="1"/>
  <c r="F46" i="1" a="1"/>
  <c r="F46" i="1"/>
  <c r="F47" i="1" a="1"/>
  <c r="F47" i="1"/>
  <c r="F48" i="1" a="1"/>
  <c r="F48" i="1"/>
  <c r="F50" i="1" a="1"/>
  <c r="F50" i="1"/>
  <c r="F52" i="1" a="1"/>
  <c r="F52" i="1"/>
  <c r="F54" i="1" a="1"/>
  <c r="F54" i="1"/>
  <c r="E31" i="1" a="1"/>
  <c r="E31" i="1"/>
  <c r="E49" i="1" a="1"/>
  <c r="E49" i="1"/>
  <c r="E51" i="1" a="1"/>
  <c r="E51" i="1"/>
  <c r="E53" i="1" a="1"/>
  <c r="E53" i="1"/>
  <c r="E55" i="1" a="1"/>
  <c r="E55" i="1"/>
  <c r="F8" i="1" a="1"/>
  <c r="F8" i="1"/>
  <c r="J8" i="1"/>
  <c r="E17" i="1" a="1"/>
  <c r="E17" i="1"/>
  <c r="G17" i="1"/>
  <c r="F19" i="1" a="1"/>
  <c r="F19" i="1"/>
  <c r="I19" i="1"/>
  <c r="E18" i="1" a="1"/>
  <c r="E18" i="1"/>
  <c r="G18" i="1"/>
  <c r="F12" i="1" a="1"/>
  <c r="F12" i="1"/>
  <c r="I12" i="1"/>
  <c r="E11" i="1" a="1"/>
  <c r="E11" i="1"/>
  <c r="E16" i="1" a="1"/>
  <c r="E16" i="1"/>
  <c r="G16" i="1"/>
  <c r="F10" i="1" a="1"/>
  <c r="F10" i="1"/>
  <c r="I10" i="1"/>
  <c r="F18" i="1" a="1"/>
  <c r="F18" i="1"/>
  <c r="I18" i="1"/>
  <c r="E12" i="1" a="1"/>
  <c r="E12" i="1"/>
  <c r="H12" i="1"/>
  <c r="E14" i="1" a="1"/>
  <c r="E14" i="1"/>
  <c r="G14" i="1"/>
  <c r="F14" i="1" a="1"/>
  <c r="F14" i="1"/>
  <c r="I14" i="1"/>
  <c r="E13" i="1" a="1"/>
  <c r="E13" i="1"/>
  <c r="E9" i="1" a="1"/>
  <c r="E9" i="1"/>
  <c r="H9" i="1"/>
  <c r="F15" i="1" a="1"/>
  <c r="F15" i="1"/>
  <c r="I15" i="1"/>
  <c r="F11" i="1" a="1"/>
  <c r="F11" i="1"/>
  <c r="I11" i="1"/>
  <c r="F13" i="1" a="1"/>
  <c r="F13" i="1"/>
  <c r="I13" i="1"/>
  <c r="F17" i="1" a="1"/>
  <c r="F17" i="1"/>
  <c r="I17" i="1"/>
  <c r="E19" i="1" a="1"/>
  <c r="E19" i="1"/>
  <c r="G19" i="1"/>
  <c r="E10" i="1" a="1"/>
  <c r="E10" i="1"/>
  <c r="G10" i="1"/>
  <c r="E15" i="1" a="1"/>
  <c r="E15" i="1"/>
  <c r="E8" i="1" a="1"/>
  <c r="E8" i="1"/>
  <c r="G8" i="1"/>
  <c r="F9" i="1" a="1"/>
  <c r="F9" i="1"/>
  <c r="I9" i="1"/>
  <c r="F16" i="1" a="1"/>
  <c r="F16" i="1"/>
  <c r="I16" i="1"/>
  <c r="H61" i="1"/>
  <c r="G61" i="1"/>
  <c r="I96" i="1"/>
  <c r="J96" i="1"/>
  <c r="G60" i="1"/>
  <c r="H60" i="1"/>
  <c r="G69" i="1"/>
  <c r="H69" i="1"/>
  <c r="H106" i="1"/>
  <c r="G106" i="1"/>
  <c r="I88" i="1"/>
  <c r="J88" i="1"/>
  <c r="J98" i="1"/>
  <c r="I98" i="1"/>
  <c r="J103" i="1"/>
  <c r="I103" i="1"/>
  <c r="G70" i="1"/>
  <c r="H70" i="1"/>
  <c r="H104" i="1"/>
  <c r="G104" i="1"/>
  <c r="J82" i="1"/>
  <c r="I82" i="1"/>
  <c r="I99" i="1"/>
  <c r="J99" i="1"/>
  <c r="G72" i="1"/>
  <c r="H72" i="1"/>
  <c r="J71" i="1"/>
  <c r="I71" i="1"/>
  <c r="I83" i="1"/>
  <c r="J83" i="1"/>
  <c r="G92" i="1"/>
  <c r="H92" i="1"/>
  <c r="G73" i="1"/>
  <c r="H73" i="1"/>
  <c r="I91" i="1"/>
  <c r="J91" i="1"/>
  <c r="I72" i="1"/>
  <c r="J72" i="1"/>
  <c r="H83" i="1"/>
  <c r="G83" i="1"/>
  <c r="J101" i="1"/>
  <c r="I101" i="1"/>
  <c r="H71" i="1"/>
  <c r="G71" i="1"/>
  <c r="J65" i="1"/>
  <c r="I65" i="1"/>
  <c r="H103" i="1"/>
  <c r="G103" i="1"/>
  <c r="I85" i="1"/>
  <c r="J85" i="1"/>
  <c r="I67" i="1"/>
  <c r="J67" i="1"/>
  <c r="G102" i="1"/>
  <c r="H102" i="1"/>
  <c r="G74" i="1"/>
  <c r="H74" i="1"/>
  <c r="J75" i="1"/>
  <c r="I75" i="1"/>
  <c r="G98" i="1"/>
  <c r="H98" i="1"/>
  <c r="G62" i="1"/>
  <c r="H62" i="1"/>
  <c r="I104" i="1"/>
  <c r="J104" i="1"/>
  <c r="J62" i="1"/>
  <c r="I62" i="1"/>
  <c r="I76" i="1"/>
  <c r="J76" i="1"/>
  <c r="J70" i="1"/>
  <c r="I70" i="1"/>
  <c r="H93" i="1"/>
  <c r="G93" i="1"/>
  <c r="J63" i="1"/>
  <c r="I63" i="1"/>
  <c r="I90" i="1"/>
  <c r="J90" i="1"/>
  <c r="J86" i="1"/>
  <c r="I86" i="1"/>
  <c r="G94" i="1"/>
  <c r="H94" i="1"/>
  <c r="I100" i="1"/>
  <c r="J100" i="1"/>
  <c r="J79" i="1"/>
  <c r="I79" i="1"/>
  <c r="H105" i="1"/>
  <c r="G105" i="1"/>
  <c r="G81" i="1"/>
  <c r="H81" i="1"/>
  <c r="J73" i="1"/>
  <c r="I73" i="1"/>
  <c r="I93" i="1"/>
  <c r="J93" i="1"/>
  <c r="I61" i="1"/>
  <c r="J61" i="1"/>
  <c r="H59" i="1"/>
  <c r="G59" i="1"/>
  <c r="H99" i="1"/>
  <c r="G99" i="1"/>
  <c r="H79" i="1"/>
  <c r="G79" i="1"/>
  <c r="G78" i="1"/>
  <c r="H78" i="1"/>
  <c r="J94" i="1"/>
  <c r="I94" i="1"/>
  <c r="I80" i="1"/>
  <c r="J80" i="1"/>
  <c r="G86" i="1"/>
  <c r="H86" i="1"/>
  <c r="G68" i="1"/>
  <c r="H68" i="1"/>
  <c r="I68" i="1"/>
  <c r="J68" i="1"/>
  <c r="H89" i="1"/>
  <c r="G89" i="1"/>
  <c r="G76" i="1"/>
  <c r="H76" i="1"/>
  <c r="H88" i="1"/>
  <c r="G88" i="1"/>
  <c r="H84" i="1"/>
  <c r="G84" i="1"/>
  <c r="H100" i="1"/>
  <c r="G100" i="1"/>
  <c r="J78" i="1"/>
  <c r="I78" i="1"/>
  <c r="J106" i="1"/>
  <c r="I106" i="1"/>
  <c r="J66" i="1"/>
  <c r="I66" i="1"/>
  <c r="G101" i="1"/>
  <c r="H101" i="1"/>
  <c r="G58" i="1"/>
  <c r="H58" i="1"/>
  <c r="J74" i="1"/>
  <c r="I74" i="1"/>
  <c r="H96" i="1"/>
  <c r="G96" i="1"/>
  <c r="I87" i="1"/>
  <c r="J87" i="1"/>
  <c r="H67" i="1"/>
  <c r="G67" i="1"/>
  <c r="H87" i="1"/>
  <c r="G87" i="1"/>
  <c r="I81" i="1"/>
  <c r="J81" i="1"/>
  <c r="G91" i="1"/>
  <c r="H91" i="1"/>
  <c r="J97" i="1"/>
  <c r="I97" i="1"/>
  <c r="I69" i="1"/>
  <c r="J69" i="1"/>
  <c r="I84" i="1"/>
  <c r="J84" i="1"/>
  <c r="J102" i="1"/>
  <c r="I102" i="1"/>
  <c r="I58" i="1"/>
  <c r="J58" i="1"/>
  <c r="J92" i="1"/>
  <c r="I92" i="1"/>
  <c r="H82" i="1"/>
  <c r="G82" i="1"/>
  <c r="H80" i="1"/>
  <c r="G80" i="1"/>
  <c r="J95" i="1"/>
  <c r="I95" i="1"/>
  <c r="I59" i="1"/>
  <c r="J59" i="1"/>
  <c r="G97" i="1"/>
  <c r="H97" i="1"/>
  <c r="H64" i="1"/>
  <c r="G64" i="1"/>
  <c r="H90" i="1"/>
  <c r="G90" i="1"/>
  <c r="J60" i="1"/>
  <c r="I60" i="1"/>
  <c r="H65" i="1"/>
  <c r="G65" i="1"/>
  <c r="G77" i="1"/>
  <c r="H77" i="1"/>
  <c r="I107" i="1"/>
  <c r="J107" i="1"/>
  <c r="I64" i="1"/>
  <c r="J64" i="1"/>
  <c r="G85" i="1"/>
  <c r="H85" i="1"/>
  <c r="H66" i="1"/>
  <c r="G66" i="1"/>
  <c r="I89" i="1"/>
  <c r="J89" i="1"/>
  <c r="H107" i="1"/>
  <c r="G107" i="1"/>
  <c r="I77" i="1"/>
  <c r="J77" i="1"/>
  <c r="H75" i="1"/>
  <c r="G75" i="1"/>
  <c r="I105" i="1"/>
  <c r="J105" i="1"/>
  <c r="H95" i="1"/>
  <c r="G95" i="1"/>
  <c r="H63" i="1"/>
  <c r="G63" i="1"/>
  <c r="H57" i="1"/>
  <c r="G57" i="1"/>
  <c r="H56" i="1"/>
  <c r="G56" i="1"/>
  <c r="J56" i="1"/>
  <c r="I56" i="1"/>
  <c r="I57" i="1"/>
  <c r="J57" i="1"/>
  <c r="I54" i="1"/>
  <c r="J54" i="1"/>
  <c r="I52" i="1"/>
  <c r="J52" i="1"/>
  <c r="I50" i="1"/>
  <c r="J50" i="1"/>
  <c r="I48" i="1"/>
  <c r="J48" i="1"/>
  <c r="I46" i="1"/>
  <c r="J46" i="1"/>
  <c r="J44" i="1"/>
  <c r="I44" i="1"/>
  <c r="I42" i="1"/>
  <c r="J42" i="1"/>
  <c r="I40" i="1"/>
  <c r="J40" i="1"/>
  <c r="I38" i="1"/>
  <c r="J38" i="1"/>
  <c r="J36" i="1"/>
  <c r="I36" i="1"/>
  <c r="I32" i="1"/>
  <c r="J32" i="1"/>
  <c r="J11" i="1"/>
  <c r="J17" i="1"/>
  <c r="J15" i="1"/>
  <c r="I8" i="1"/>
  <c r="J9" i="1"/>
  <c r="J16" i="1"/>
  <c r="I33" i="1"/>
  <c r="J33" i="1"/>
  <c r="J31" i="1"/>
  <c r="I31" i="1"/>
  <c r="J47" i="1"/>
  <c r="I47" i="1"/>
  <c r="I45" i="1"/>
  <c r="J45" i="1"/>
  <c r="J43" i="1"/>
  <c r="I43" i="1"/>
  <c r="I41" i="1"/>
  <c r="J41" i="1"/>
  <c r="J39" i="1"/>
  <c r="I39" i="1"/>
  <c r="I37" i="1"/>
  <c r="J37" i="1"/>
  <c r="J35" i="1"/>
  <c r="I35" i="1"/>
  <c r="J18" i="1"/>
  <c r="J12" i="1"/>
  <c r="J19" i="1"/>
  <c r="J10" i="1"/>
  <c r="J13" i="1"/>
  <c r="J14" i="1"/>
  <c r="I34" i="1"/>
  <c r="J34" i="1"/>
  <c r="I55" i="1"/>
  <c r="J55" i="1"/>
  <c r="J53" i="1"/>
  <c r="I53" i="1"/>
  <c r="J51" i="1"/>
  <c r="I51" i="1"/>
  <c r="I49" i="1"/>
  <c r="J49" i="1"/>
  <c r="J30" i="1"/>
  <c r="I30" i="1"/>
  <c r="J29" i="1"/>
  <c r="I29" i="1"/>
  <c r="J28" i="1"/>
  <c r="I28" i="1"/>
  <c r="I27" i="1"/>
  <c r="J27" i="1"/>
  <c r="I26" i="1"/>
  <c r="J26" i="1"/>
  <c r="I25" i="1"/>
  <c r="J25" i="1"/>
  <c r="I24" i="1"/>
  <c r="J24" i="1"/>
  <c r="I23" i="1"/>
  <c r="J23" i="1"/>
  <c r="J22" i="1"/>
  <c r="I22" i="1"/>
  <c r="J21" i="1"/>
  <c r="I21" i="1"/>
  <c r="I20" i="1"/>
  <c r="J20" i="1"/>
  <c r="H50" i="1"/>
  <c r="G50" i="1"/>
  <c r="H34" i="1"/>
  <c r="G34" i="1"/>
  <c r="H16" i="1"/>
  <c r="H33" i="1"/>
  <c r="G33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G30" i="1"/>
  <c r="H30" i="1"/>
  <c r="G29" i="1"/>
  <c r="H29" i="1"/>
  <c r="H28" i="1"/>
  <c r="G28" i="1"/>
  <c r="G27" i="1"/>
  <c r="H27" i="1"/>
  <c r="G26" i="1"/>
  <c r="H26" i="1"/>
  <c r="G25" i="1"/>
  <c r="H25" i="1"/>
  <c r="G24" i="1"/>
  <c r="H24" i="1"/>
  <c r="G23" i="1"/>
  <c r="H23" i="1"/>
  <c r="G22" i="1"/>
  <c r="H22" i="1"/>
  <c r="G21" i="1"/>
  <c r="H21" i="1"/>
  <c r="H20" i="1"/>
  <c r="G20" i="1"/>
  <c r="H17" i="1"/>
  <c r="G55" i="1"/>
  <c r="H55" i="1"/>
  <c r="G53" i="1"/>
  <c r="H53" i="1"/>
  <c r="G51" i="1"/>
  <c r="H51" i="1"/>
  <c r="G49" i="1"/>
  <c r="H49" i="1"/>
  <c r="H31" i="1"/>
  <c r="G31" i="1"/>
  <c r="H54" i="1"/>
  <c r="G54" i="1"/>
  <c r="H52" i="1"/>
  <c r="G52" i="1"/>
  <c r="H48" i="1"/>
  <c r="G48" i="1"/>
  <c r="H32" i="1"/>
  <c r="G32" i="1"/>
  <c r="H18" i="1"/>
  <c r="H8" i="1"/>
  <c r="G9" i="1"/>
  <c r="G12" i="1"/>
  <c r="G11" i="1"/>
  <c r="H11" i="1"/>
  <c r="H19" i="1"/>
  <c r="H14" i="1"/>
  <c r="G15" i="1"/>
  <c r="H15" i="1"/>
  <c r="G13" i="1"/>
  <c r="H13" i="1"/>
  <c r="H10" i="1"/>
</calcChain>
</file>

<file path=xl/sharedStrings.xml><?xml version="1.0" encoding="utf-8"?>
<sst xmlns="http://schemas.openxmlformats.org/spreadsheetml/2006/main" count="26" uniqueCount="26">
  <si>
    <t>Abbreviated instructions.  Refer to manuscript for full information.</t>
  </si>
  <si>
    <t>1.  Edit only the data in the gray columns.    Do not edit data in blue columns.</t>
  </si>
  <si>
    <t>2.  Insert consumption data standardized to 1000 days present or patient days in column C.  Leave cells blank if you do NOT have data for that month.</t>
  </si>
  <si>
    <t>3.  Inserting month_year data in column B is optional and for your reference.</t>
  </si>
  <si>
    <t>4.  The axis of the graph can be adjusted to look across the span of your data.  Use a double click on the left mouse button when hovering over the x-axis.  Set X-axis as desired.</t>
  </si>
  <si>
    <t>months</t>
  </si>
  <si>
    <t>month_year</t>
  </si>
  <si>
    <t>drug_DOT_1000_PD</t>
  </si>
  <si>
    <t>drug_linear_pred</t>
  </si>
  <si>
    <t>se_drug</t>
  </si>
  <si>
    <t>se_pred_drug</t>
  </si>
  <si>
    <t>UB_drug</t>
  </si>
  <si>
    <t>LB_drug</t>
  </si>
  <si>
    <t>pred_UB_drug</t>
  </si>
  <si>
    <t>pred_LB_drug</t>
  </si>
  <si>
    <t xml:space="preserve">Equations for example data </t>
  </si>
  <si>
    <t>drug_linear_pred =FORECAST(A2,drug_DOT_1000_PD,months)</t>
  </si>
  <si>
    <t>se_drug= steyx_drug*SQRT(1/COUNT(months)+((A2-AVERAGE(months))^2/devsq_months))</t>
  </si>
  <si>
    <t>se_pred_drug=steyx_drug*SQRT(1+(1/COUNT(months))+((A2-AVERAGE(months))^2/devsq_months))</t>
  </si>
  <si>
    <t>UB_drug=D2+TINV(0.05,COUNT(months)-2)*E2</t>
  </si>
  <si>
    <t>LB_drug=D2-TINV(0.05,COUNT(months)-2)*E2</t>
  </si>
  <si>
    <t>pred_UB_drug=D2+TINV(0.05,COUNT(months)-2)*F2</t>
  </si>
  <si>
    <t>pred_LB_drug=D2-TINV(0.05,COUNT(months)-2)*F2</t>
  </si>
  <si>
    <t>*highlighed column is hospital specific DOT data</t>
  </si>
  <si>
    <t>steyx_drug</t>
  </si>
  <si>
    <t>devsq_months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</si>
</sst>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Lucida Console"/>
      <family val="3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2" fontId="0" fillId="0" borderId="0" xfId="0" applyNumberFormat="1"/>
    <xf numFmtId="2" fontId="0" fillId="3" borderId="2" xfId="0" applyNumberFormat="1" applyFill="1" applyBorder="1" applyAlignment="1"/>
    <xf numFmtId="14" fontId="0" fillId="4" borderId="2" xfId="0" applyNumberFormat="1" applyFill="1" applyBorder="1"/>
    <xf numFmtId="2" fontId="0" fillId="4" borderId="2" xfId="0" applyNumberFormat="1" applyFill="1" applyBorder="1"/>
    <xf numFmtId="14" fontId="0" fillId="4" borderId="3" xfId="0" applyNumberFormat="1" applyFill="1" applyBorder="1"/>
    <xf numFmtId="2" fontId="0" fillId="4" borderId="3" xfId="0" applyNumberFormat="1" applyFill="1" applyBorder="1"/>
    <xf numFmtId="2" fontId="0" fillId="3" borderId="3" xfId="0" applyNumberFormat="1" applyFill="1" applyBorder="1" applyAlignment="1"/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3" borderId="2" xfId="0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1DEB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Drug Consumption 20</a:t>
            </a:r>
            <a:r>
              <a:rPr lang="en-US" sz="2400">
                <a:solidFill>
                  <a:srgbClr val="FF0000"/>
                </a:solidFill>
              </a:rPr>
              <a:t>xx</a:t>
            </a:r>
            <a:r>
              <a:rPr lang="en-US" sz="2400"/>
              <a:t>-20</a:t>
            </a:r>
            <a:r>
              <a:rPr lang="en-US" sz="2400">
                <a:solidFill>
                  <a:srgbClr val="FF0000"/>
                </a:solidFill>
              </a:rPr>
              <a:t>xx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4394667158329"/>
          <c:y val="0.1140896921017403"/>
          <c:w val="0.85068191667805759"/>
          <c:h val="0.670219196997965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'linear data'!$C$7</c:f>
              <c:strCache>
                <c:ptCount val="1"/>
                <c:pt idx="0">
                  <c:v>drug_DOT_1000_PD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19050">
                <a:solidFill>
                  <a:srgbClr val="FF0000"/>
                </a:solidFill>
              </a:ln>
              <a:effectLst/>
            </c:spPr>
          </c:marker>
          <c:yVal>
            <c:numRef>
              <c:f>'linear data'!$C$8:$C$107</c:f>
              <c:numCache>
                <c:formatCode>0.00</c:formatCode>
                <c:ptCount val="100"/>
                <c:pt idx="0">
                  <c:v>176.5241</c:v>
                </c:pt>
                <c:pt idx="1">
                  <c:v>229.08369999999999</c:v>
                </c:pt>
                <c:pt idx="2">
                  <c:v>221.12799999999999</c:v>
                </c:pt>
                <c:pt idx="3">
                  <c:v>109.2118</c:v>
                </c:pt>
                <c:pt idx="4">
                  <c:v>103.1823</c:v>
                </c:pt>
                <c:pt idx="5">
                  <c:v>174.8014</c:v>
                </c:pt>
                <c:pt idx="6">
                  <c:v>104.2701</c:v>
                </c:pt>
                <c:pt idx="7">
                  <c:v>157.63050000000001</c:v>
                </c:pt>
                <c:pt idx="8">
                  <c:v>211.7517</c:v>
                </c:pt>
                <c:pt idx="9">
                  <c:v>186.02260000000001</c:v>
                </c:pt>
                <c:pt idx="10">
                  <c:v>209.20920000000001</c:v>
                </c:pt>
                <c:pt idx="11">
                  <c:v>165.68049999999999</c:v>
                </c:pt>
                <c:pt idx="12">
                  <c:v>244.9761</c:v>
                </c:pt>
                <c:pt idx="13">
                  <c:v>210.8108</c:v>
                </c:pt>
                <c:pt idx="14">
                  <c:v>211.7647</c:v>
                </c:pt>
                <c:pt idx="15">
                  <c:v>226.97059999999999</c:v>
                </c:pt>
                <c:pt idx="16">
                  <c:v>225.36500000000001</c:v>
                </c:pt>
                <c:pt idx="17">
                  <c:v>218.3673</c:v>
                </c:pt>
                <c:pt idx="18">
                  <c:v>217.48179999999999</c:v>
                </c:pt>
                <c:pt idx="19">
                  <c:v>276.76769999999999</c:v>
                </c:pt>
                <c:pt idx="20">
                  <c:v>283.16609999999997</c:v>
                </c:pt>
                <c:pt idx="21">
                  <c:v>251.43950000000001</c:v>
                </c:pt>
                <c:pt idx="22">
                  <c:v>242.72819999999999</c:v>
                </c:pt>
                <c:pt idx="23">
                  <c:v>163.80179999999999</c:v>
                </c:pt>
                <c:pt idx="24">
                  <c:v>201.6807</c:v>
                </c:pt>
                <c:pt idx="25">
                  <c:v>258.63990000000001</c:v>
                </c:pt>
                <c:pt idx="26">
                  <c:v>227.22399999999999</c:v>
                </c:pt>
                <c:pt idx="27">
                  <c:v>190.14080000000001</c:v>
                </c:pt>
                <c:pt idx="28">
                  <c:v>175.5515</c:v>
                </c:pt>
                <c:pt idx="29">
                  <c:v>173.43899999999999</c:v>
                </c:pt>
                <c:pt idx="30">
                  <c:v>207.5472</c:v>
                </c:pt>
                <c:pt idx="31">
                  <c:v>199.80690000000001</c:v>
                </c:pt>
                <c:pt idx="32">
                  <c:v>196.26169999999999</c:v>
                </c:pt>
                <c:pt idx="33">
                  <c:v>219.46170000000001</c:v>
                </c:pt>
                <c:pt idx="34">
                  <c:v>239.726</c:v>
                </c:pt>
                <c:pt idx="35">
                  <c:v>222.5462</c:v>
                </c:pt>
                <c:pt idx="36">
                  <c:v>247</c:v>
                </c:pt>
                <c:pt idx="37">
                  <c:v>328.34219999999999</c:v>
                </c:pt>
                <c:pt idx="38">
                  <c:v>227.27269999999999</c:v>
                </c:pt>
                <c:pt idx="39">
                  <c:v>240.23439999999999</c:v>
                </c:pt>
                <c:pt idx="40">
                  <c:v>203.57140000000001</c:v>
                </c:pt>
                <c:pt idx="41">
                  <c:v>208.7287</c:v>
                </c:pt>
                <c:pt idx="42">
                  <c:v>267.8571</c:v>
                </c:pt>
                <c:pt idx="43">
                  <c:v>200.20750000000001</c:v>
                </c:pt>
                <c:pt idx="44">
                  <c:v>291.41719999999998</c:v>
                </c:pt>
                <c:pt idx="45">
                  <c:v>272.98849999999999</c:v>
                </c:pt>
                <c:pt idx="46">
                  <c:v>210.3689</c:v>
                </c:pt>
                <c:pt idx="47">
                  <c:v>200.6403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26-4687-90D7-AA79E3831073}"/>
            </c:ext>
          </c:extLst>
        </c:ser>
        <c:ser>
          <c:idx val="2"/>
          <c:order val="1"/>
          <c:tx>
            <c:strRef>
              <c:f>'linear data'!$D$7</c:f>
              <c:strCache>
                <c:ptCount val="1"/>
                <c:pt idx="0">
                  <c:v>drug_linear_pred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yVal>
            <c:numRef>
              <c:f>'linear data'!$D$8:$D$107</c:f>
              <c:numCache>
                <c:formatCode>0.00</c:formatCode>
                <c:ptCount val="100"/>
                <c:pt idx="0">
                  <c:v>178.96234566326524</c:v>
                </c:pt>
                <c:pt idx="1">
                  <c:v>180.41854903929652</c:v>
                </c:pt>
                <c:pt idx="2">
                  <c:v>181.87475241532778</c:v>
                </c:pt>
                <c:pt idx="3">
                  <c:v>183.33095579135903</c:v>
                </c:pt>
                <c:pt idx="4">
                  <c:v>184.78715916739031</c:v>
                </c:pt>
                <c:pt idx="5">
                  <c:v>186.24336254342157</c:v>
                </c:pt>
                <c:pt idx="6">
                  <c:v>187.69956591945282</c:v>
                </c:pt>
                <c:pt idx="7">
                  <c:v>189.15576929548408</c:v>
                </c:pt>
                <c:pt idx="8">
                  <c:v>190.61197267151536</c:v>
                </c:pt>
                <c:pt idx="9">
                  <c:v>192.06817604754661</c:v>
                </c:pt>
                <c:pt idx="10">
                  <c:v>193.52437942357787</c:v>
                </c:pt>
                <c:pt idx="11">
                  <c:v>194.98058279960915</c:v>
                </c:pt>
                <c:pt idx="12">
                  <c:v>196.43678617564041</c:v>
                </c:pt>
                <c:pt idx="13">
                  <c:v>197.89298955167166</c:v>
                </c:pt>
                <c:pt idx="14">
                  <c:v>199.34919292770294</c:v>
                </c:pt>
                <c:pt idx="15">
                  <c:v>200.8053963037342</c:v>
                </c:pt>
                <c:pt idx="16">
                  <c:v>202.26159967976545</c:v>
                </c:pt>
                <c:pt idx="17">
                  <c:v>203.71780305579671</c:v>
                </c:pt>
                <c:pt idx="18">
                  <c:v>205.17400643182799</c:v>
                </c:pt>
                <c:pt idx="19">
                  <c:v>206.63020980785925</c:v>
                </c:pt>
                <c:pt idx="20">
                  <c:v>208.0864131838905</c:v>
                </c:pt>
                <c:pt idx="21">
                  <c:v>209.54261655992178</c:v>
                </c:pt>
                <c:pt idx="22">
                  <c:v>210.99881993595304</c:v>
                </c:pt>
                <c:pt idx="23">
                  <c:v>212.45502331198429</c:v>
                </c:pt>
                <c:pt idx="24">
                  <c:v>213.91122668801557</c:v>
                </c:pt>
                <c:pt idx="25">
                  <c:v>215.36743006404683</c:v>
                </c:pt>
                <c:pt idx="26">
                  <c:v>216.82363344007808</c:v>
                </c:pt>
                <c:pt idx="27">
                  <c:v>218.27983681610937</c:v>
                </c:pt>
                <c:pt idx="28">
                  <c:v>219.73604019214062</c:v>
                </c:pt>
                <c:pt idx="29">
                  <c:v>221.19224356817188</c:v>
                </c:pt>
                <c:pt idx="30">
                  <c:v>222.64844694420316</c:v>
                </c:pt>
                <c:pt idx="31">
                  <c:v>224.10465032023441</c:v>
                </c:pt>
                <c:pt idx="32">
                  <c:v>225.56085369626567</c:v>
                </c:pt>
                <c:pt idx="33">
                  <c:v>227.01705707229692</c:v>
                </c:pt>
                <c:pt idx="34">
                  <c:v>228.4732604483282</c:v>
                </c:pt>
                <c:pt idx="35">
                  <c:v>229.92946382435946</c:v>
                </c:pt>
                <c:pt idx="36">
                  <c:v>231.38566720039071</c:v>
                </c:pt>
                <c:pt idx="37">
                  <c:v>232.84187057642197</c:v>
                </c:pt>
                <c:pt idx="38">
                  <c:v>234.29807395245325</c:v>
                </c:pt>
                <c:pt idx="39">
                  <c:v>235.75427732848451</c:v>
                </c:pt>
                <c:pt idx="40">
                  <c:v>237.21048070451576</c:v>
                </c:pt>
                <c:pt idx="41">
                  <c:v>238.66668408054704</c:v>
                </c:pt>
                <c:pt idx="42">
                  <c:v>240.1228874565783</c:v>
                </c:pt>
                <c:pt idx="43">
                  <c:v>241.57909083260955</c:v>
                </c:pt>
                <c:pt idx="44">
                  <c:v>243.03529420864083</c:v>
                </c:pt>
                <c:pt idx="45">
                  <c:v>244.49149758467209</c:v>
                </c:pt>
                <c:pt idx="46">
                  <c:v>245.94770096070334</c:v>
                </c:pt>
                <c:pt idx="47">
                  <c:v>247.40390433673463</c:v>
                </c:pt>
                <c:pt idx="48">
                  <c:v>248.86010771276588</c:v>
                </c:pt>
                <c:pt idx="49">
                  <c:v>250.31631108879714</c:v>
                </c:pt>
                <c:pt idx="50">
                  <c:v>251.77251446482842</c:v>
                </c:pt>
                <c:pt idx="51">
                  <c:v>253.22871784085967</c:v>
                </c:pt>
                <c:pt idx="52">
                  <c:v>254.68492121689093</c:v>
                </c:pt>
                <c:pt idx="53">
                  <c:v>256.14112459292221</c:v>
                </c:pt>
                <c:pt idx="54">
                  <c:v>257.59732796895344</c:v>
                </c:pt>
                <c:pt idx="55">
                  <c:v>259.05353134498472</c:v>
                </c:pt>
                <c:pt idx="56">
                  <c:v>260.509734721016</c:v>
                </c:pt>
                <c:pt idx="57">
                  <c:v>261.96593809704723</c:v>
                </c:pt>
                <c:pt idx="58">
                  <c:v>263.42214147307851</c:v>
                </c:pt>
                <c:pt idx="59">
                  <c:v>264.87834484910979</c:v>
                </c:pt>
                <c:pt idx="60">
                  <c:v>266.33454822514102</c:v>
                </c:pt>
                <c:pt idx="61">
                  <c:v>267.7907516011723</c:v>
                </c:pt>
                <c:pt idx="62">
                  <c:v>269.24695497720359</c:v>
                </c:pt>
                <c:pt idx="63">
                  <c:v>270.70315835323481</c:v>
                </c:pt>
                <c:pt idx="64">
                  <c:v>272.1593617292661</c:v>
                </c:pt>
                <c:pt idx="65">
                  <c:v>273.61556510529738</c:v>
                </c:pt>
                <c:pt idx="66">
                  <c:v>275.0717684813286</c:v>
                </c:pt>
                <c:pt idx="67">
                  <c:v>276.52797185735989</c:v>
                </c:pt>
                <c:pt idx="68">
                  <c:v>277.98417523339117</c:v>
                </c:pt>
                <c:pt idx="69">
                  <c:v>279.4403786094224</c:v>
                </c:pt>
                <c:pt idx="70">
                  <c:v>280.89658198545368</c:v>
                </c:pt>
                <c:pt idx="71">
                  <c:v>282.35278536148496</c:v>
                </c:pt>
                <c:pt idx="72">
                  <c:v>283.80898873751619</c:v>
                </c:pt>
                <c:pt idx="73">
                  <c:v>285.26519211354747</c:v>
                </c:pt>
                <c:pt idx="74">
                  <c:v>286.72139548957875</c:v>
                </c:pt>
                <c:pt idx="75">
                  <c:v>288.17759886560998</c:v>
                </c:pt>
                <c:pt idx="76">
                  <c:v>289.63380224164126</c:v>
                </c:pt>
                <c:pt idx="77">
                  <c:v>291.09000561767255</c:v>
                </c:pt>
                <c:pt idx="78">
                  <c:v>292.54620899370377</c:v>
                </c:pt>
                <c:pt idx="79">
                  <c:v>294.00241236973505</c:v>
                </c:pt>
                <c:pt idx="80">
                  <c:v>295.45861574576628</c:v>
                </c:pt>
                <c:pt idx="81">
                  <c:v>296.91481912179756</c:v>
                </c:pt>
                <c:pt idx="82">
                  <c:v>298.37102249782885</c:v>
                </c:pt>
                <c:pt idx="83">
                  <c:v>299.82722587386007</c:v>
                </c:pt>
                <c:pt idx="84">
                  <c:v>301.28342924989136</c:v>
                </c:pt>
                <c:pt idx="85">
                  <c:v>302.73963262592258</c:v>
                </c:pt>
                <c:pt idx="86">
                  <c:v>304.19583600195386</c:v>
                </c:pt>
                <c:pt idx="87">
                  <c:v>305.65203937798515</c:v>
                </c:pt>
                <c:pt idx="88">
                  <c:v>307.10824275401637</c:v>
                </c:pt>
                <c:pt idx="89">
                  <c:v>308.56444613004766</c:v>
                </c:pt>
                <c:pt idx="90">
                  <c:v>310.02064950607894</c:v>
                </c:pt>
                <c:pt idx="91">
                  <c:v>311.47685288211017</c:v>
                </c:pt>
                <c:pt idx="92">
                  <c:v>312.93305625814145</c:v>
                </c:pt>
                <c:pt idx="93">
                  <c:v>314.38925963417273</c:v>
                </c:pt>
                <c:pt idx="94">
                  <c:v>315.84546301020396</c:v>
                </c:pt>
                <c:pt idx="95">
                  <c:v>317.30166638623524</c:v>
                </c:pt>
                <c:pt idx="96">
                  <c:v>318.75786976226652</c:v>
                </c:pt>
                <c:pt idx="97">
                  <c:v>320.21407313829775</c:v>
                </c:pt>
                <c:pt idx="98">
                  <c:v>321.67027651432903</c:v>
                </c:pt>
                <c:pt idx="99">
                  <c:v>323.12647989036032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426-4687-90D7-AA79E3831073}"/>
            </c:ext>
          </c:extLst>
        </c:ser>
        <c:ser>
          <c:idx val="3"/>
          <c:order val="2"/>
          <c:tx>
            <c:strRef>
              <c:f>'linear data'!$G$7</c:f>
              <c:strCache>
                <c:ptCount val="1"/>
                <c:pt idx="0">
                  <c:v>UB_drug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'linear data'!$G$8:$G$107</c:f>
              <c:numCache>
                <c:formatCode>0.00</c:formatCode>
                <c:ptCount val="100"/>
                <c:pt idx="0">
                  <c:v>194.90131644787962</c:v>
                </c:pt>
                <c:pt idx="1">
                  <c:v>196.11785917751928</c:v>
                </c:pt>
                <c:pt idx="2">
                  <c:v>197.33569132130791</c:v>
                </c:pt>
                <c:pt idx="3">
                  <c:v>198.55487344706881</c:v>
                </c:pt>
                <c:pt idx="4">
                  <c:v>199.77546959973216</c:v>
                </c:pt>
                <c:pt idx="5">
                  <c:v>200.99754752056273</c:v>
                </c:pt>
                <c:pt idx="6">
                  <c:v>202.22117887938887</c:v>
                </c:pt>
                <c:pt idx="7">
                  <c:v>203.44643952020417</c:v>
                </c:pt>
                <c:pt idx="8">
                  <c:v>204.67340972041811</c:v>
                </c:pt>
                <c:pt idx="9">
                  <c:v>205.90217446390633</c:v>
                </c:pt>
                <c:pt idx="10">
                  <c:v>207.1328237278496</c:v>
                </c:pt>
                <c:pt idx="11">
                  <c:v>208.36545278314364</c:v>
                </c:pt>
                <c:pt idx="12">
                  <c:v>209.60016250790463</c:v>
                </c:pt>
                <c:pt idx="13">
                  <c:v>210.83705971327615</c:v>
                </c:pt>
                <c:pt idx="14">
                  <c:v>212.07625748035213</c:v>
                </c:pt>
                <c:pt idx="15">
                  <c:v>213.31787550655784</c:v>
                </c:pt>
                <c:pt idx="16">
                  <c:v>214.56204045926287</c:v>
                </c:pt>
                <c:pt idx="17">
                  <c:v>215.80888633372456</c:v>
                </c:pt>
                <c:pt idx="18">
                  <c:v>217.05855481166492</c:v>
                </c:pt>
                <c:pt idx="19">
                  <c:v>218.31119561585581</c:v>
                </c:pt>
                <c:pt idx="20">
                  <c:v>219.56696685501558</c:v>
                </c:pt>
                <c:pt idx="21">
                  <c:v>220.82603535209577</c:v>
                </c:pt>
                <c:pt idx="22">
                  <c:v>222.08857694765626</c:v>
                </c:pt>
                <c:pt idx="23">
                  <c:v>223.35477676849379</c:v>
                </c:pt>
                <c:pt idx="24">
                  <c:v>224.62482945000912</c:v>
                </c:pt>
                <c:pt idx="25">
                  <c:v>225.89893929900146</c:v>
                </c:pt>
                <c:pt idx="26">
                  <c:v>227.17732038169979</c:v>
                </c:pt>
                <c:pt idx="27">
                  <c:v>228.46019651993691</c:v>
                </c:pt>
                <c:pt idx="28">
                  <c:v>229.74780117653083</c:v>
                </c:pt>
                <c:pt idx="29">
                  <c:v>231.04037720926524</c:v>
                </c:pt>
                <c:pt idx="30">
                  <c:v>232.33817647149885</c:v>
                </c:pt>
                <c:pt idx="31">
                  <c:v>233.6414592365592</c:v>
                </c:pt>
                <c:pt idx="32">
                  <c:v>234.95049342289371</c:v>
                </c:pt>
                <c:pt idx="33">
                  <c:v>236.26555359769424</c:v>
                </c:pt>
                <c:pt idx="34">
                  <c:v>237.58691973863171</c:v>
                </c:pt>
                <c:pt idx="35">
                  <c:v>238.91487573668817</c:v>
                </c:pt>
                <c:pt idx="36">
                  <c:v>240.2497076280815</c:v>
                </c:pt>
                <c:pt idx="37">
                  <c:v>241.59170155012021</c:v>
                </c:pt>
                <c:pt idx="38">
                  <c:v>242.9411414245881</c:v>
                </c:pt>
                <c:pt idx="39">
                  <c:v>244.29830638288834</c:v>
                </c:pt>
                <c:pt idx="40">
                  <c:v>245.66346795945424</c:v>
                </c:pt>
                <c:pt idx="41">
                  <c:v>247.03688709342805</c:v>
                </c:pt>
                <c:pt idx="42">
                  <c:v>248.41881099266317</c:v>
                </c:pt>
                <c:pt idx="43">
                  <c:v>249.80946992784726</c:v>
                </c:pt>
                <c:pt idx="44">
                  <c:v>251.20907403691606</c:v>
                </c:pt>
                <c:pt idx="45">
                  <c:v>252.61781022977425</c:v>
                </c:pt>
                <c:pt idx="46">
                  <c:v>254.03583928950368</c:v>
                </c:pt>
                <c:pt idx="47">
                  <c:v>255.46329326770862</c:v>
                </c:pt>
                <c:pt idx="48">
                  <c:v>256.90027326769302</c:v>
                </c:pt>
                <c:pt idx="49">
                  <c:v>258.34684769948529</c:v>
                </c:pt>
                <c:pt idx="50">
                  <c:v>259.80305107551658</c:v>
                </c:pt>
                <c:pt idx="51">
                  <c:v>261.26888339578682</c:v>
                </c:pt>
                <c:pt idx="52">
                  <c:v>262.74431014786489</c:v>
                </c:pt>
                <c:pt idx="53">
                  <c:v>264.22926292172258</c:v>
                </c:pt>
                <c:pt idx="54">
                  <c:v>265.72364061405557</c:v>
                </c:pt>
                <c:pt idx="55">
                  <c:v>267.22731117325998</c:v>
                </c:pt>
                <c:pt idx="56">
                  <c:v>268.74011381625371</c:v>
                </c:pt>
                <c:pt idx="57">
                  <c:v>270.26186163313213</c:v>
                </c:pt>
                <c:pt idx="58">
                  <c:v>271.79234448595952</c:v>
                </c:pt>
                <c:pt idx="59">
                  <c:v>273.33133210404827</c:v>
                </c:pt>
                <c:pt idx="60">
                  <c:v>274.87857727954486</c:v>
                </c:pt>
                <c:pt idx="61">
                  <c:v>276.43381907330718</c:v>
                </c:pt>
                <c:pt idx="62">
                  <c:v>277.99678595090182</c:v>
                </c:pt>
                <c:pt idx="63">
                  <c:v>279.56719878092559</c:v>
                </c:pt>
                <c:pt idx="64">
                  <c:v>281.14477364159484</c:v>
                </c:pt>
                <c:pt idx="65">
                  <c:v>282.72922439560091</c:v>
                </c:pt>
                <c:pt idx="66">
                  <c:v>284.32026500672595</c:v>
                </c:pt>
                <c:pt idx="67">
                  <c:v>285.91761158398793</c:v>
                </c:pt>
                <c:pt idx="68">
                  <c:v>287.52098414971596</c:v>
                </c:pt>
                <c:pt idx="69">
                  <c:v>289.13010813671809</c:v>
                </c:pt>
                <c:pt idx="70">
                  <c:v>290.74471562654702</c:v>
                </c:pt>
                <c:pt idx="71">
                  <c:v>292.36454634587517</c:v>
                </c:pt>
                <c:pt idx="72">
                  <c:v>293.98934844134374</c:v>
                </c:pt>
                <c:pt idx="73">
                  <c:v>295.6188790551692</c:v>
                </c:pt>
                <c:pt idx="74">
                  <c:v>297.25290472453338</c:v>
                </c:pt>
                <c:pt idx="75">
                  <c:v>298.89120162760349</c:v>
                </c:pt>
                <c:pt idx="76">
                  <c:v>300.53355569815079</c:v>
                </c:pt>
                <c:pt idx="77">
                  <c:v>302.17976262937577</c:v>
                </c:pt>
                <c:pt idx="78">
                  <c:v>303.82962778587773</c:v>
                </c:pt>
                <c:pt idx="79">
                  <c:v>305.48296604086016</c:v>
                </c:pt>
                <c:pt idx="80">
                  <c:v>307.13960155376282</c:v>
                </c:pt>
                <c:pt idx="81">
                  <c:v>308.79936750163449</c:v>
                </c:pt>
                <c:pt idx="82">
                  <c:v>310.4621057757567</c:v>
                </c:pt>
                <c:pt idx="83">
                  <c:v>312.12766665335749</c:v>
                </c:pt>
                <c:pt idx="84">
                  <c:v>313.79590845271503</c:v>
                </c:pt>
                <c:pt idx="85">
                  <c:v>315.46669717857179</c:v>
                </c:pt>
                <c:pt idx="86">
                  <c:v>317.13990616355835</c:v>
                </c:pt>
                <c:pt idx="87">
                  <c:v>318.81541571024934</c:v>
                </c:pt>
                <c:pt idx="88">
                  <c:v>320.49311273755086</c:v>
                </c:pt>
                <c:pt idx="89">
                  <c:v>322.17289043431936</c:v>
                </c:pt>
                <c:pt idx="90">
                  <c:v>323.85464792243863</c:v>
                </c:pt>
                <c:pt idx="91">
                  <c:v>325.53828993101291</c:v>
                </c:pt>
                <c:pt idx="92">
                  <c:v>327.22372648286154</c:v>
                </c:pt>
                <c:pt idx="93">
                  <c:v>328.91087259410875</c:v>
                </c:pt>
                <c:pt idx="94">
                  <c:v>330.59964798734512</c:v>
                </c:pt>
                <c:pt idx="95">
                  <c:v>332.28997681857709</c:v>
                </c:pt>
                <c:pt idx="96">
                  <c:v>333.98178741797631</c:v>
                </c:pt>
                <c:pt idx="97">
                  <c:v>335.67501204427788</c:v>
                </c:pt>
                <c:pt idx="98">
                  <c:v>337.36958665255179</c:v>
                </c:pt>
                <c:pt idx="99">
                  <c:v>339.06545067497473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426-4687-90D7-AA79E3831073}"/>
            </c:ext>
          </c:extLst>
        </c:ser>
        <c:ser>
          <c:idx val="4"/>
          <c:order val="3"/>
          <c:tx>
            <c:strRef>
              <c:f>'linear data'!$H$7</c:f>
              <c:strCache>
                <c:ptCount val="1"/>
                <c:pt idx="0">
                  <c:v>LB_drug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'linear data'!$H$8:$H$107</c:f>
              <c:numCache>
                <c:formatCode>0.00</c:formatCode>
                <c:ptCount val="100"/>
                <c:pt idx="0">
                  <c:v>163.02337487865086</c:v>
                </c:pt>
                <c:pt idx="1">
                  <c:v>164.71923890107377</c:v>
                </c:pt>
                <c:pt idx="2">
                  <c:v>166.41381350934765</c:v>
                </c:pt>
                <c:pt idx="3">
                  <c:v>168.10703813564925</c:v>
                </c:pt>
                <c:pt idx="4">
                  <c:v>169.79884873504847</c:v>
                </c:pt>
                <c:pt idx="5">
                  <c:v>171.4891775662804</c:v>
                </c:pt>
                <c:pt idx="6">
                  <c:v>173.17795295951677</c:v>
                </c:pt>
                <c:pt idx="7">
                  <c:v>174.86509907076399</c:v>
                </c:pt>
                <c:pt idx="8">
                  <c:v>176.55053562261261</c:v>
                </c:pt>
                <c:pt idx="9">
                  <c:v>178.2341776311869</c:v>
                </c:pt>
                <c:pt idx="10">
                  <c:v>179.91593511930614</c:v>
                </c:pt>
                <c:pt idx="11">
                  <c:v>181.59571281607467</c:v>
                </c:pt>
                <c:pt idx="12">
                  <c:v>183.27340984337619</c:v>
                </c:pt>
                <c:pt idx="13">
                  <c:v>184.94891939006718</c:v>
                </c:pt>
                <c:pt idx="14">
                  <c:v>186.62212837505376</c:v>
                </c:pt>
                <c:pt idx="15">
                  <c:v>188.29291710091056</c:v>
                </c:pt>
                <c:pt idx="16">
                  <c:v>189.96115890026803</c:v>
                </c:pt>
                <c:pt idx="17">
                  <c:v>191.62671977786886</c:v>
                </c:pt>
                <c:pt idx="18">
                  <c:v>193.28945805199106</c:v>
                </c:pt>
                <c:pt idx="19">
                  <c:v>194.94922399986268</c:v>
                </c:pt>
                <c:pt idx="20">
                  <c:v>196.60585951276542</c:v>
                </c:pt>
                <c:pt idx="21">
                  <c:v>198.25919776774779</c:v>
                </c:pt>
                <c:pt idx="22">
                  <c:v>199.90906292424981</c:v>
                </c:pt>
                <c:pt idx="23">
                  <c:v>201.55526985547479</c:v>
                </c:pt>
                <c:pt idx="24">
                  <c:v>203.19762392602203</c:v>
                </c:pt>
                <c:pt idx="25">
                  <c:v>204.8359208290922</c:v>
                </c:pt>
                <c:pt idx="26">
                  <c:v>206.46994649845638</c:v>
                </c:pt>
                <c:pt idx="27">
                  <c:v>208.09947711228182</c:v>
                </c:pt>
                <c:pt idx="28">
                  <c:v>209.72427920775041</c:v>
                </c:pt>
                <c:pt idx="29">
                  <c:v>211.34410992707851</c:v>
                </c:pt>
                <c:pt idx="30">
                  <c:v>212.95871741690746</c:v>
                </c:pt>
                <c:pt idx="31">
                  <c:v>214.56784140390963</c:v>
                </c:pt>
                <c:pt idx="32">
                  <c:v>216.17121396963762</c:v>
                </c:pt>
                <c:pt idx="33">
                  <c:v>217.76856054689961</c:v>
                </c:pt>
                <c:pt idx="34">
                  <c:v>219.3596011580247</c:v>
                </c:pt>
                <c:pt idx="35">
                  <c:v>220.94405191203074</c:v>
                </c:pt>
                <c:pt idx="36">
                  <c:v>222.52162677269993</c:v>
                </c:pt>
                <c:pt idx="37">
                  <c:v>224.09203960272373</c:v>
                </c:pt>
                <c:pt idx="38">
                  <c:v>225.65500648031841</c:v>
                </c:pt>
                <c:pt idx="39">
                  <c:v>227.21024827408067</c:v>
                </c:pt>
                <c:pt idx="40">
                  <c:v>228.75749344957728</c:v>
                </c:pt>
                <c:pt idx="41">
                  <c:v>230.29648106766604</c:v>
                </c:pt>
                <c:pt idx="42">
                  <c:v>231.82696392049343</c:v>
                </c:pt>
                <c:pt idx="43">
                  <c:v>233.34871173737184</c:v>
                </c:pt>
                <c:pt idx="44">
                  <c:v>234.86151438036561</c:v>
                </c:pt>
                <c:pt idx="45">
                  <c:v>236.36518493956993</c:v>
                </c:pt>
                <c:pt idx="46">
                  <c:v>237.859562631903</c:v>
                </c:pt>
                <c:pt idx="47">
                  <c:v>239.34451540576063</c:v>
                </c:pt>
                <c:pt idx="48">
                  <c:v>240.81994215783874</c:v>
                </c:pt>
                <c:pt idx="49">
                  <c:v>242.28577447810898</c:v>
                </c:pt>
                <c:pt idx="50">
                  <c:v>243.74197785414026</c:v>
                </c:pt>
                <c:pt idx="51">
                  <c:v>245.18855228593253</c:v>
                </c:pt>
                <c:pt idx="52">
                  <c:v>246.62553228591693</c:v>
                </c:pt>
                <c:pt idx="53">
                  <c:v>248.05298626412187</c:v>
                </c:pt>
                <c:pt idx="54">
                  <c:v>249.47101532385128</c:v>
                </c:pt>
                <c:pt idx="55">
                  <c:v>250.87975151670949</c:v>
                </c:pt>
                <c:pt idx="56">
                  <c:v>252.27935562577829</c:v>
                </c:pt>
                <c:pt idx="57">
                  <c:v>253.67001456096236</c:v>
                </c:pt>
                <c:pt idx="58">
                  <c:v>255.0519384601975</c:v>
                </c:pt>
                <c:pt idx="59">
                  <c:v>256.42535759417132</c:v>
                </c:pt>
                <c:pt idx="60">
                  <c:v>257.79051917073718</c:v>
                </c:pt>
                <c:pt idx="61">
                  <c:v>259.14768412903743</c:v>
                </c:pt>
                <c:pt idx="62">
                  <c:v>260.49712400350535</c:v>
                </c:pt>
                <c:pt idx="63">
                  <c:v>261.83911792554403</c:v>
                </c:pt>
                <c:pt idx="64">
                  <c:v>263.17394981693735</c:v>
                </c:pt>
                <c:pt idx="65">
                  <c:v>264.50190581499385</c:v>
                </c:pt>
                <c:pt idx="66">
                  <c:v>265.82327195593126</c:v>
                </c:pt>
                <c:pt idx="67">
                  <c:v>267.13833213073184</c:v>
                </c:pt>
                <c:pt idx="68">
                  <c:v>268.44736631706638</c:v>
                </c:pt>
                <c:pt idx="69">
                  <c:v>269.7506490821267</c:v>
                </c:pt>
                <c:pt idx="70">
                  <c:v>271.04844834436034</c:v>
                </c:pt>
                <c:pt idx="71">
                  <c:v>272.34102437709475</c:v>
                </c:pt>
                <c:pt idx="72">
                  <c:v>273.62862903368864</c:v>
                </c:pt>
                <c:pt idx="73">
                  <c:v>274.91150517192574</c:v>
                </c:pt>
                <c:pt idx="74">
                  <c:v>276.18988625462413</c:v>
                </c:pt>
                <c:pt idx="75">
                  <c:v>277.46399610361647</c:v>
                </c:pt>
                <c:pt idx="76">
                  <c:v>278.73404878513173</c:v>
                </c:pt>
                <c:pt idx="77">
                  <c:v>280.00024860596932</c:v>
                </c:pt>
                <c:pt idx="78">
                  <c:v>281.26279020152981</c:v>
                </c:pt>
                <c:pt idx="79">
                  <c:v>282.52185869860995</c:v>
                </c:pt>
                <c:pt idx="80">
                  <c:v>283.77762993776975</c:v>
                </c:pt>
                <c:pt idx="81">
                  <c:v>285.03027074196063</c:v>
                </c:pt>
                <c:pt idx="82">
                  <c:v>286.279939219901</c:v>
                </c:pt>
                <c:pt idx="83">
                  <c:v>287.52678509436265</c:v>
                </c:pt>
                <c:pt idx="84">
                  <c:v>288.77095004706769</c:v>
                </c:pt>
                <c:pt idx="85">
                  <c:v>290.01256807327337</c:v>
                </c:pt>
                <c:pt idx="86">
                  <c:v>291.25176584034938</c:v>
                </c:pt>
                <c:pt idx="87">
                  <c:v>292.48866304572095</c:v>
                </c:pt>
                <c:pt idx="88">
                  <c:v>293.72337277048189</c:v>
                </c:pt>
                <c:pt idx="89">
                  <c:v>294.95600182577596</c:v>
                </c:pt>
                <c:pt idx="90">
                  <c:v>296.18665108971925</c:v>
                </c:pt>
                <c:pt idx="91">
                  <c:v>297.41541583320742</c:v>
                </c:pt>
                <c:pt idx="92">
                  <c:v>298.64238603342136</c:v>
                </c:pt>
                <c:pt idx="93">
                  <c:v>299.86764667423671</c:v>
                </c:pt>
                <c:pt idx="94">
                  <c:v>301.09127803306279</c:v>
                </c:pt>
                <c:pt idx="95">
                  <c:v>302.31335595389339</c:v>
                </c:pt>
                <c:pt idx="96">
                  <c:v>303.53395210655674</c:v>
                </c:pt>
                <c:pt idx="97">
                  <c:v>304.75313423231762</c:v>
                </c:pt>
                <c:pt idx="98">
                  <c:v>305.97096637610628</c:v>
                </c:pt>
                <c:pt idx="99">
                  <c:v>307.1875091057459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426-4687-90D7-AA79E3831073}"/>
            </c:ext>
          </c:extLst>
        </c:ser>
        <c:ser>
          <c:idx val="5"/>
          <c:order val="4"/>
          <c:tx>
            <c:strRef>
              <c:f>'linear data'!$I$7</c:f>
              <c:strCache>
                <c:ptCount val="1"/>
                <c:pt idx="0">
                  <c:v>pred_UB_drug</c:v>
                </c:pt>
              </c:strCache>
            </c:strRef>
          </c:tx>
          <c:spPr>
            <a:ln w="19050" cap="rnd">
              <a:solidFill>
                <a:srgbClr val="271DEB"/>
              </a:solidFill>
              <a:round/>
            </a:ln>
            <a:effectLst/>
          </c:spPr>
          <c:marker>
            <c:symbol val="none"/>
          </c:marker>
          <c:yVal>
            <c:numRef>
              <c:f>'linear data'!$I$8:$I$107</c:f>
              <c:numCache>
                <c:formatCode>0.00</c:formatCode>
                <c:ptCount val="100"/>
                <c:pt idx="0">
                  <c:v>232.18565531549098</c:v>
                </c:pt>
                <c:pt idx="1">
                  <c:v>233.61173831845301</c:v>
                </c:pt>
                <c:pt idx="2">
                  <c:v>235.03841947677313</c:v>
                </c:pt>
                <c:pt idx="3">
                  <c:v>236.4656997874755</c:v>
                </c:pt>
                <c:pt idx="4">
                  <c:v>237.89358022949961</c:v>
                </c:pt>
                <c:pt idx="5">
                  <c:v>239.32206176354032</c:v>
                </c:pt>
                <c:pt idx="6">
                  <c:v>240.75114533189077</c:v>
                </c:pt>
                <c:pt idx="7">
                  <c:v>242.18083185828701</c:v>
                </c:pt>
                <c:pt idx="8">
                  <c:v>243.61112224775576</c:v>
                </c:pt>
                <c:pt idx="9">
                  <c:v>245.04201738646427</c:v>
                </c:pt>
                <c:pt idx="10">
                  <c:v>246.47351814157332</c:v>
                </c:pt>
                <c:pt idx="11">
                  <c:v>247.90562536109238</c:v>
                </c:pt>
                <c:pt idx="12">
                  <c:v>249.33833987373777</c:v>
                </c:pt>
                <c:pt idx="13">
                  <c:v>250.77166248879377</c:v>
                </c:pt>
                <c:pt idx="14">
                  <c:v>252.20559399597624</c:v>
                </c:pt>
                <c:pt idx="15">
                  <c:v>253.64013516529928</c:v>
                </c:pt>
                <c:pt idx="16">
                  <c:v>255.07528674694504</c:v>
                </c:pt>
                <c:pt idx="17">
                  <c:v>256.51104947113618</c:v>
                </c:pt>
                <c:pt idx="18">
                  <c:v>257.94742404801156</c:v>
                </c:pt>
                <c:pt idx="19">
                  <c:v>259.38441116750511</c:v>
                </c:pt>
                <c:pt idx="20">
                  <c:v>260.82201149922764</c:v>
                </c:pt>
                <c:pt idx="21">
                  <c:v>262.26022569235204</c:v>
                </c:pt>
                <c:pt idx="22">
                  <c:v>263.69905437550165</c:v>
                </c:pt>
                <c:pt idx="23">
                  <c:v>265.13849815664184</c:v>
                </c:pt>
                <c:pt idx="24">
                  <c:v>266.57855762297487</c:v>
                </c:pt>
                <c:pt idx="25">
                  <c:v>268.01923334083841</c:v>
                </c:pt>
                <c:pt idx="26">
                  <c:v>269.46052585560716</c:v>
                </c:pt>
                <c:pt idx="27">
                  <c:v>270.90243569159804</c:v>
                </c:pt>
                <c:pt idx="28">
                  <c:v>272.34496335197889</c:v>
                </c:pt>
                <c:pt idx="29">
                  <c:v>273.78810931868065</c:v>
                </c:pt>
                <c:pt idx="30">
                  <c:v>275.23187405231289</c:v>
                </c:pt>
                <c:pt idx="31">
                  <c:v>276.67625799208355</c:v>
                </c:pt>
                <c:pt idx="32">
                  <c:v>278.12126155572145</c:v>
                </c:pt>
                <c:pt idx="33">
                  <c:v>279.56688513940327</c:v>
                </c:pt>
                <c:pt idx="34">
                  <c:v>281.01312911768366</c:v>
                </c:pt>
                <c:pt idx="35">
                  <c:v>282.45999384342917</c:v>
                </c:pt>
                <c:pt idx="36">
                  <c:v>283.90747964775613</c:v>
                </c:pt>
                <c:pt idx="37">
                  <c:v>285.3555868399722</c:v>
                </c:pt>
                <c:pt idx="38">
                  <c:v>286.80431570752148</c:v>
                </c:pt>
                <c:pt idx="39">
                  <c:v>288.25366651593373</c:v>
                </c:pt>
                <c:pt idx="40">
                  <c:v>289.70363950877748</c:v>
                </c:pt>
                <c:pt idx="41">
                  <c:v>291.15423490761646</c:v>
                </c:pt>
                <c:pt idx="42">
                  <c:v>292.60545291197059</c:v>
                </c:pt>
                <c:pt idx="43">
                  <c:v>294.05729369928042</c:v>
                </c:pt>
                <c:pt idx="44">
                  <c:v>295.50975742487549</c:v>
                </c:pt>
                <c:pt idx="45">
                  <c:v>296.96284422194691</c:v>
                </c:pt>
                <c:pt idx="46">
                  <c:v>298.41655420152352</c:v>
                </c:pt>
                <c:pt idx="47">
                  <c:v>299.87088745245205</c:v>
                </c:pt>
                <c:pt idx="48">
                  <c:v>301.32584404138146</c:v>
                </c:pt>
                <c:pt idx="49">
                  <c:v>302.78142401275102</c:v>
                </c:pt>
                <c:pt idx="50">
                  <c:v>304.23762738878224</c:v>
                </c:pt>
                <c:pt idx="51">
                  <c:v>305.69445416947525</c:v>
                </c:pt>
                <c:pt idx="52">
                  <c:v>307.15190433260835</c:v>
                </c:pt>
                <c:pt idx="53">
                  <c:v>308.60997783374239</c:v>
                </c:pt>
                <c:pt idx="54">
                  <c:v>310.06867460622829</c:v>
                </c:pt>
                <c:pt idx="55">
                  <c:v>311.52799456121937</c:v>
                </c:pt>
                <c:pt idx="56">
                  <c:v>312.98793758768682</c:v>
                </c:pt>
                <c:pt idx="57">
                  <c:v>314.44850355243955</c:v>
                </c:pt>
                <c:pt idx="58">
                  <c:v>315.90969230014792</c:v>
                </c:pt>
                <c:pt idx="59">
                  <c:v>317.37150365337152</c:v>
                </c:pt>
                <c:pt idx="60">
                  <c:v>318.83393741259027</c:v>
                </c:pt>
                <c:pt idx="61">
                  <c:v>320.29699335624053</c:v>
                </c:pt>
                <c:pt idx="62">
                  <c:v>321.76067124075382</c:v>
                </c:pt>
                <c:pt idx="63">
                  <c:v>323.22497080060026</c:v>
                </c:pt>
                <c:pt idx="64">
                  <c:v>324.68989174833581</c:v>
                </c:pt>
                <c:pt idx="65">
                  <c:v>326.15543377465286</c:v>
                </c:pt>
                <c:pt idx="66">
                  <c:v>327.62159654843498</c:v>
                </c:pt>
                <c:pt idx="67">
                  <c:v>329.08837971681567</c:v>
                </c:pt>
                <c:pt idx="68">
                  <c:v>330.55578290524028</c:v>
                </c:pt>
                <c:pt idx="69">
                  <c:v>332.02380571753213</c:v>
                </c:pt>
                <c:pt idx="70">
                  <c:v>333.49244773596246</c:v>
                </c:pt>
                <c:pt idx="71">
                  <c:v>334.96170852132326</c:v>
                </c:pt>
                <c:pt idx="72">
                  <c:v>336.43158761300487</c:v>
                </c:pt>
                <c:pt idx="73">
                  <c:v>337.90208452907655</c:v>
                </c:pt>
                <c:pt idx="74">
                  <c:v>339.37319876637031</c:v>
                </c:pt>
                <c:pt idx="75">
                  <c:v>340.84492980056928</c:v>
                </c:pt>
                <c:pt idx="76">
                  <c:v>342.31727708629876</c:v>
                </c:pt>
                <c:pt idx="77">
                  <c:v>343.79024005722118</c:v>
                </c:pt>
                <c:pt idx="78">
                  <c:v>345.26381812613408</c:v>
                </c:pt>
                <c:pt idx="79">
                  <c:v>346.73801068507214</c:v>
                </c:pt>
                <c:pt idx="80">
                  <c:v>348.21281710541211</c:v>
                </c:pt>
                <c:pt idx="81">
                  <c:v>349.68823673798113</c:v>
                </c:pt>
                <c:pt idx="82">
                  <c:v>351.16426891316831</c:v>
                </c:pt>
                <c:pt idx="83">
                  <c:v>352.64091294103969</c:v>
                </c:pt>
                <c:pt idx="84">
                  <c:v>354.11816811145644</c:v>
                </c:pt>
                <c:pt idx="85">
                  <c:v>355.59603369419585</c:v>
                </c:pt>
                <c:pt idx="86">
                  <c:v>357.07450893907594</c:v>
                </c:pt>
                <c:pt idx="87">
                  <c:v>358.55359307608251</c:v>
                </c:pt>
                <c:pt idx="88">
                  <c:v>360.0332853154996</c:v>
                </c:pt>
                <c:pt idx="89">
                  <c:v>361.51358484804308</c:v>
                </c:pt>
                <c:pt idx="90">
                  <c:v>362.99449084499662</c:v>
                </c:pt>
                <c:pt idx="91">
                  <c:v>364.47600245835054</c:v>
                </c:pt>
                <c:pt idx="92">
                  <c:v>365.95811882094438</c:v>
                </c:pt>
                <c:pt idx="93">
                  <c:v>367.44083904661068</c:v>
                </c:pt>
                <c:pt idx="94">
                  <c:v>368.92416223032274</c:v>
                </c:pt>
                <c:pt idx="95">
                  <c:v>370.40808744834453</c:v>
                </c:pt>
                <c:pt idx="96">
                  <c:v>371.89261375838299</c:v>
                </c:pt>
                <c:pt idx="97">
                  <c:v>373.37774019974313</c:v>
                </c:pt>
                <c:pt idx="98">
                  <c:v>374.86346579348549</c:v>
                </c:pt>
                <c:pt idx="99">
                  <c:v>376.34978954258605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426-4687-90D7-AA79E3831073}"/>
            </c:ext>
          </c:extLst>
        </c:ser>
        <c:ser>
          <c:idx val="6"/>
          <c:order val="5"/>
          <c:tx>
            <c:strRef>
              <c:f>'linear data'!$J$7</c:f>
              <c:strCache>
                <c:ptCount val="1"/>
                <c:pt idx="0">
                  <c:v>pred_LB_drug</c:v>
                </c:pt>
              </c:strCache>
            </c:strRef>
          </c:tx>
          <c:spPr>
            <a:ln w="19050" cap="rnd">
              <a:solidFill>
                <a:srgbClr val="271DEB"/>
              </a:solidFill>
              <a:round/>
            </a:ln>
            <a:effectLst/>
          </c:spPr>
          <c:marker>
            <c:symbol val="none"/>
          </c:marker>
          <c:yVal>
            <c:numRef>
              <c:f>'linear data'!$J$8:$J$107</c:f>
              <c:numCache>
                <c:formatCode>0.00</c:formatCode>
                <c:ptCount val="100"/>
                <c:pt idx="0">
                  <c:v>125.7390360110395</c:v>
                </c:pt>
                <c:pt idx="1">
                  <c:v>127.22535976014004</c:v>
                </c:pt>
                <c:pt idx="2">
                  <c:v>128.71108535388242</c:v>
                </c:pt>
                <c:pt idx="3">
                  <c:v>130.19621179524256</c:v>
                </c:pt>
                <c:pt idx="4">
                  <c:v>131.68073810528102</c:v>
                </c:pt>
                <c:pt idx="5">
                  <c:v>133.16466332330282</c:v>
                </c:pt>
                <c:pt idx="6">
                  <c:v>134.64798650701488</c:v>
                </c:pt>
                <c:pt idx="7">
                  <c:v>136.13070673268115</c:v>
                </c:pt>
                <c:pt idx="8">
                  <c:v>137.61282309527496</c:v>
                </c:pt>
                <c:pt idx="9">
                  <c:v>139.09433470862896</c:v>
                </c:pt>
                <c:pt idx="10">
                  <c:v>140.57524070558242</c:v>
                </c:pt>
                <c:pt idx="11">
                  <c:v>142.05554023812593</c:v>
                </c:pt>
                <c:pt idx="12">
                  <c:v>143.53523247754305</c:v>
                </c:pt>
                <c:pt idx="13">
                  <c:v>145.01431661454956</c:v>
                </c:pt>
                <c:pt idx="14">
                  <c:v>146.49279185942964</c:v>
                </c:pt>
                <c:pt idx="15">
                  <c:v>147.97065744216911</c:v>
                </c:pt>
                <c:pt idx="16">
                  <c:v>149.44791261258587</c:v>
                </c:pt>
                <c:pt idx="17">
                  <c:v>150.92455664045724</c:v>
                </c:pt>
                <c:pt idx="18">
                  <c:v>152.40058881564443</c:v>
                </c:pt>
                <c:pt idx="19">
                  <c:v>153.87600844821341</c:v>
                </c:pt>
                <c:pt idx="20">
                  <c:v>155.35081486855339</c:v>
                </c:pt>
                <c:pt idx="21">
                  <c:v>156.8250074274915</c:v>
                </c:pt>
                <c:pt idx="22">
                  <c:v>158.2985854964044</c:v>
                </c:pt>
                <c:pt idx="23">
                  <c:v>159.77154846732677</c:v>
                </c:pt>
                <c:pt idx="24">
                  <c:v>161.24389575305628</c:v>
                </c:pt>
                <c:pt idx="25">
                  <c:v>162.71562678725527</c:v>
                </c:pt>
                <c:pt idx="26">
                  <c:v>164.18674102454901</c:v>
                </c:pt>
                <c:pt idx="27">
                  <c:v>165.65723794062066</c:v>
                </c:pt>
                <c:pt idx="28">
                  <c:v>167.12711703230232</c:v>
                </c:pt>
                <c:pt idx="29">
                  <c:v>168.59637781766313</c:v>
                </c:pt>
                <c:pt idx="30">
                  <c:v>170.0650198360934</c:v>
                </c:pt>
                <c:pt idx="31">
                  <c:v>171.53304264838528</c:v>
                </c:pt>
                <c:pt idx="32">
                  <c:v>173.00044583680989</c:v>
                </c:pt>
                <c:pt idx="33">
                  <c:v>174.46722900519055</c:v>
                </c:pt>
                <c:pt idx="34">
                  <c:v>175.93339177897275</c:v>
                </c:pt>
                <c:pt idx="35">
                  <c:v>177.39893380528974</c:v>
                </c:pt>
                <c:pt idx="36">
                  <c:v>178.86385475302529</c:v>
                </c:pt>
                <c:pt idx="37">
                  <c:v>180.32815431287173</c:v>
                </c:pt>
                <c:pt idx="38">
                  <c:v>181.79183219738502</c:v>
                </c:pt>
                <c:pt idx="39">
                  <c:v>183.25488814103525</c:v>
                </c:pt>
                <c:pt idx="40">
                  <c:v>184.71732190025403</c:v>
                </c:pt>
                <c:pt idx="41">
                  <c:v>186.17913325347763</c:v>
                </c:pt>
                <c:pt idx="42">
                  <c:v>187.64032200118601</c:v>
                </c:pt>
                <c:pt idx="43">
                  <c:v>189.10088796593871</c:v>
                </c:pt>
                <c:pt idx="44">
                  <c:v>190.56083099240615</c:v>
                </c:pt>
                <c:pt idx="45">
                  <c:v>192.02015094739727</c:v>
                </c:pt>
                <c:pt idx="46">
                  <c:v>193.47884771988319</c:v>
                </c:pt>
                <c:pt idx="47">
                  <c:v>194.9369212210172</c:v>
                </c:pt>
                <c:pt idx="48">
                  <c:v>196.3943713841503</c:v>
                </c:pt>
                <c:pt idx="49">
                  <c:v>197.85119816484328</c:v>
                </c:pt>
                <c:pt idx="50">
                  <c:v>199.30740154087457</c:v>
                </c:pt>
                <c:pt idx="51">
                  <c:v>200.7629815122441</c:v>
                </c:pt>
                <c:pt idx="52">
                  <c:v>202.2179381011735</c:v>
                </c:pt>
                <c:pt idx="53">
                  <c:v>203.67227135210206</c:v>
                </c:pt>
                <c:pt idx="54">
                  <c:v>205.12598133167859</c:v>
                </c:pt>
                <c:pt idx="55">
                  <c:v>206.57906812875004</c:v>
                </c:pt>
                <c:pt idx="56">
                  <c:v>208.03153185434516</c:v>
                </c:pt>
                <c:pt idx="57">
                  <c:v>209.48337264165491</c:v>
                </c:pt>
                <c:pt idx="58">
                  <c:v>210.9345906460091</c:v>
                </c:pt>
                <c:pt idx="59">
                  <c:v>212.38518604484807</c:v>
                </c:pt>
                <c:pt idx="60">
                  <c:v>213.83515903769177</c:v>
                </c:pt>
                <c:pt idx="61">
                  <c:v>215.28450984610407</c:v>
                </c:pt>
                <c:pt idx="62">
                  <c:v>216.73323871365335</c:v>
                </c:pt>
                <c:pt idx="63">
                  <c:v>218.18134590586939</c:v>
                </c:pt>
                <c:pt idx="64">
                  <c:v>219.62883171019638</c:v>
                </c:pt>
                <c:pt idx="65">
                  <c:v>221.07569643594189</c:v>
                </c:pt>
                <c:pt idx="66">
                  <c:v>222.52194041422223</c:v>
                </c:pt>
                <c:pt idx="67">
                  <c:v>223.96756399790411</c:v>
                </c:pt>
                <c:pt idx="68">
                  <c:v>225.41256756154206</c:v>
                </c:pt>
                <c:pt idx="69">
                  <c:v>226.85695150131264</c:v>
                </c:pt>
                <c:pt idx="70">
                  <c:v>228.30071623494493</c:v>
                </c:pt>
                <c:pt idx="71">
                  <c:v>229.74386220164666</c:v>
                </c:pt>
                <c:pt idx="72">
                  <c:v>231.18638986202748</c:v>
                </c:pt>
                <c:pt idx="73">
                  <c:v>232.6282996980184</c:v>
                </c:pt>
                <c:pt idx="74">
                  <c:v>234.0695922127872</c:v>
                </c:pt>
                <c:pt idx="75">
                  <c:v>235.51026793065068</c:v>
                </c:pt>
                <c:pt idx="76">
                  <c:v>236.95032739698374</c:v>
                </c:pt>
                <c:pt idx="77">
                  <c:v>238.38977117812391</c:v>
                </c:pt>
                <c:pt idx="78">
                  <c:v>239.82859986127349</c:v>
                </c:pt>
                <c:pt idx="79">
                  <c:v>241.26681405439794</c:v>
                </c:pt>
                <c:pt idx="80">
                  <c:v>242.70441438612045</c:v>
                </c:pt>
                <c:pt idx="81">
                  <c:v>244.141401505614</c:v>
                </c:pt>
                <c:pt idx="82">
                  <c:v>245.57777608248938</c:v>
                </c:pt>
                <c:pt idx="83">
                  <c:v>247.01353880668049</c:v>
                </c:pt>
                <c:pt idx="84">
                  <c:v>248.44869038832627</c:v>
                </c:pt>
                <c:pt idx="85">
                  <c:v>249.88323155764931</c:v>
                </c:pt>
                <c:pt idx="86">
                  <c:v>251.31716306483176</c:v>
                </c:pt>
                <c:pt idx="87">
                  <c:v>252.75048567988779</c:v>
                </c:pt>
                <c:pt idx="88">
                  <c:v>254.18320019253315</c:v>
                </c:pt>
                <c:pt idx="89">
                  <c:v>255.6153074120522</c:v>
                </c:pt>
                <c:pt idx="90">
                  <c:v>257.04680816716126</c:v>
                </c:pt>
                <c:pt idx="91">
                  <c:v>258.4777033058698</c:v>
                </c:pt>
                <c:pt idx="92">
                  <c:v>259.90799369533852</c:v>
                </c:pt>
                <c:pt idx="93">
                  <c:v>261.33768022173479</c:v>
                </c:pt>
                <c:pt idx="94">
                  <c:v>262.76676379008518</c:v>
                </c:pt>
                <c:pt idx="95">
                  <c:v>264.19524532412595</c:v>
                </c:pt>
                <c:pt idx="96">
                  <c:v>265.62312576615005</c:v>
                </c:pt>
                <c:pt idx="97">
                  <c:v>267.05040607685237</c:v>
                </c:pt>
                <c:pt idx="98">
                  <c:v>268.47708723517258</c:v>
                </c:pt>
                <c:pt idx="99">
                  <c:v>269.90317023813458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426-4687-90D7-AA79E3831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960448"/>
        <c:axId val="314001696"/>
      </c:scatterChart>
      <c:valAx>
        <c:axId val="31396044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Sequential 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01696"/>
        <c:crosses val="autoZero"/>
        <c:crossBetween val="midCat"/>
        <c:majorUnit val="6"/>
        <c:minorUnit val="2"/>
      </c:valAx>
      <c:valAx>
        <c:axId val="31400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Antibiotic Consumption / 1000 </a:t>
                </a:r>
                <a:r>
                  <a:rPr lang="en-US" sz="1400">
                    <a:solidFill>
                      <a:srgbClr val="FF0000"/>
                    </a:solidFill>
                  </a:rPr>
                  <a:t>xx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60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586739</xdr:colOff>
      <xdr:row>16</xdr:row>
      <xdr:rowOff>133349</xdr:rowOff>
    </xdr:from>
    <xdr:to>
      <xdr:col>12</xdr:col>
      <xdr:colOff>874059</xdr:colOff>
      <xdr:row>46</xdr:row>
      <xdr:rowOff>89647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2"/>
  <sheetViews>
    <sheetView tabSelected="1" topLeftCell="F8" zoomScaleNormal="100" workbookViewId="0">
      <selection activeCell="J8" sqref="J8"/>
    </sheetView>
  </sheetViews>
  <sheetFormatPr defaultColWidth="13.42578125" defaultRowHeight="15" x14ac:dyDescent="0.25"/>
  <cols>
    <col min="1" max="1" width="9.85546875" customWidth="1"/>
    <col min="2" max="2" width="12" bestFit="1" customWidth="1"/>
    <col min="3" max="3" width="19.42578125" style="6" bestFit="1" customWidth="1"/>
    <col min="4" max="4" width="17.5703125" style="6" bestFit="1" customWidth="1"/>
    <col min="5" max="5" width="9" style="6" bestFit="1" customWidth="1"/>
    <col min="6" max="6" width="14.28515625" style="6" bestFit="1" customWidth="1"/>
    <col min="7" max="7" width="9.5703125" style="6" bestFit="1" customWidth="1"/>
    <col min="8" max="8" width="9" style="6" bestFit="1" customWidth="1"/>
    <col min="9" max="9" width="14.85546875" style="6" bestFit="1" customWidth="1"/>
    <col min="10" max="10" width="14.28515625" style="6" bestFit="1" customWidth="1"/>
    <col min="12" max="12" width="93.5703125" bestFit="1" customWidth="1"/>
  </cols>
  <sheetData>
    <row r="1" spans="1:39" x14ac:dyDescent="0.25">
      <c r="A1" s="19" t="s">
        <v>0</v>
      </c>
      <c r="B1" s="19"/>
      <c r="C1" s="20"/>
      <c r="D1" s="20"/>
    </row>
    <row r="2" spans="1:39" x14ac:dyDescent="0.25">
      <c r="A2" t="s">
        <v>1</v>
      </c>
    </row>
    <row r="3" spans="1:39" x14ac:dyDescent="0.25">
      <c r="A3" t="s">
        <v>2</v>
      </c>
    </row>
    <row r="4" spans="1:39" x14ac:dyDescent="0.25">
      <c r="A4" t="s">
        <v>3</v>
      </c>
    </row>
    <row r="5" spans="1:39" x14ac:dyDescent="0.25">
      <c r="A5" t="s">
        <v>4</v>
      </c>
    </row>
    <row r="7" spans="1:39" x14ac:dyDescent="0.25">
      <c r="A7" s="18" t="s">
        <v>5</v>
      </c>
      <c r="B7" s="13" t="s">
        <v>6</v>
      </c>
      <c r="C7" s="14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L7" s="4" t="s">
        <v>15</v>
      </c>
    </row>
    <row r="8" spans="1:39" x14ac:dyDescent="0.25">
      <c r="A8" s="16">
        <v>1</v>
      </c>
      <c r="B8" s="10">
        <v>40909</v>
      </c>
      <c r="C8" s="11">
        <v>176.5241</v>
      </c>
      <c r="D8" s="12">
        <f t="shared" ref="D8:D39" si="0">FORECAST(A8,drug_DOT_1000_PD,months)</f>
        <v>178.96234566326524</v>
      </c>
      <c r="E8" s="12">
        <f t="array" ref="E8">steyx_drug*SQRT(1/COUNT(months)+((A8-AVERAGE(months))^2/devsq_months))</f>
        <v>8.0318630312645869</v>
      </c>
      <c r="F8" s="12">
        <f t="array" ref="F8">steyx_drug*SQRT(1+(1/COUNT(months))+((A8-AVERAGE(months))^2/devsq_months))</f>
        <v>41.250388387358079</v>
      </c>
      <c r="G8" s="12">
        <f>D8+TINV(0.05,COUNT(months)-2)*E8</f>
        <v>194.90131644787962</v>
      </c>
      <c r="H8" s="12">
        <f t="shared" ref="H8:H55" si="1">D8-TINV(0.05,COUNT(months)-2)*E8</f>
        <v>163.02337487865086</v>
      </c>
      <c r="I8" s="12">
        <f t="shared" ref="I8:I55" si="2">D8+TINV(0.2,COUNT(months)-2)*F8</f>
        <v>232.18565531549098</v>
      </c>
      <c r="J8" s="12">
        <f t="shared" ref="J8:J55" si="3">D8-TINV(0.2,COUNT(months)-2)*F8</f>
        <v>125.7390360110395</v>
      </c>
      <c r="K8" s="2"/>
      <c r="L8" s="5" t="s">
        <v>16</v>
      </c>
      <c r="N8" s="2"/>
      <c r="O8" s="2"/>
      <c r="P8" s="2"/>
      <c r="Q8" s="2"/>
      <c r="R8" s="2"/>
      <c r="S8" s="2"/>
      <c r="W8" s="2"/>
      <c r="X8" s="2"/>
      <c r="Y8" s="2"/>
      <c r="Z8" s="2"/>
      <c r="AA8" s="2"/>
      <c r="AB8" s="2"/>
      <c r="AC8" s="2"/>
      <c r="AD8" s="2"/>
      <c r="AG8" s="2"/>
      <c r="AH8" s="2"/>
      <c r="AI8" s="2"/>
      <c r="AJ8" s="2"/>
      <c r="AK8" s="2"/>
      <c r="AL8" s="2"/>
      <c r="AM8" s="2"/>
    </row>
    <row r="9" spans="1:39" x14ac:dyDescent="0.25">
      <c r="A9" s="17">
        <v>2</v>
      </c>
      <c r="B9" s="8">
        <v>40940</v>
      </c>
      <c r="C9" s="9">
        <v>229.08369999999999</v>
      </c>
      <c r="D9" s="12">
        <f t="shared" si="0"/>
        <v>180.41854903929652</v>
      </c>
      <c r="E9" s="7">
        <f t="array" ref="E9">steyx_drug*SQRT(1/COUNT(months)+((A9-AVERAGE(months))^2/devsq_months))</f>
        <v>7.9110947889600007</v>
      </c>
      <c r="F9" s="7">
        <f t="array" ref="F9">steyx_drug*SQRT(1+(1/COUNT(months))+((A9-AVERAGE(months))^2/devsq_months))</f>
        <v>41.227043783356599</v>
      </c>
      <c r="G9" s="7">
        <f t="shared" ref="G9:G55" si="4">D9+TINV(0.05,COUNT(months)-2)*E9</f>
        <v>196.11785917751928</v>
      </c>
      <c r="H9" s="7">
        <f t="shared" si="1"/>
        <v>164.71923890107377</v>
      </c>
      <c r="I9" s="7">
        <f t="shared" si="2"/>
        <v>233.61173831845301</v>
      </c>
      <c r="J9" s="7">
        <f t="shared" si="3"/>
        <v>127.22535976014004</v>
      </c>
      <c r="K9" s="2"/>
      <c r="L9" s="5" t="s">
        <v>17</v>
      </c>
      <c r="N9" s="2"/>
      <c r="O9" s="2"/>
      <c r="P9" s="2"/>
      <c r="Q9" s="2"/>
      <c r="R9" s="2"/>
      <c r="S9" s="2"/>
      <c r="W9" s="2"/>
      <c r="X9" s="2"/>
      <c r="Y9" s="2"/>
      <c r="Z9" s="2"/>
      <c r="AA9" s="2"/>
      <c r="AB9" s="2"/>
      <c r="AC9" s="2"/>
      <c r="AD9" s="2"/>
      <c r="AG9" s="2"/>
      <c r="AH9" s="2"/>
      <c r="AI9" s="2"/>
      <c r="AJ9" s="2"/>
      <c r="AK9" s="2"/>
      <c r="AL9" s="2"/>
      <c r="AM9" s="2"/>
    </row>
    <row r="10" spans="1:39" x14ac:dyDescent="0.25">
      <c r="A10" s="17">
        <v>3</v>
      </c>
      <c r="B10" s="8">
        <v>40969</v>
      </c>
      <c r="C10" s="9">
        <v>221.12799999999999</v>
      </c>
      <c r="D10" s="12">
        <f t="shared" si="0"/>
        <v>181.87475241532778</v>
      </c>
      <c r="E10" s="7">
        <f t="array" ref="E10">steyx_drug*SQRT(1/COUNT(months)+((A10-AVERAGE(months))^2/devsq_months))</f>
        <v>7.7909762998907777</v>
      </c>
      <c r="F10" s="7">
        <f t="array" ref="F10">steyx_drug*SQRT(1+(1/COUNT(months))+((A10-AVERAGE(months))^2/devsq_months))</f>
        <v>41.20416277586952</v>
      </c>
      <c r="G10" s="7">
        <f t="shared" si="4"/>
        <v>197.33569132130791</v>
      </c>
      <c r="H10" s="7">
        <f t="shared" si="1"/>
        <v>166.41381350934765</v>
      </c>
      <c r="I10" s="7">
        <f t="shared" si="2"/>
        <v>235.03841947677313</v>
      </c>
      <c r="J10" s="7">
        <f t="shared" si="3"/>
        <v>128.71108535388242</v>
      </c>
      <c r="K10" s="2"/>
      <c r="L10" s="5" t="s">
        <v>18</v>
      </c>
      <c r="N10" s="2"/>
      <c r="O10" s="2"/>
      <c r="P10" s="2"/>
      <c r="Q10" s="2"/>
      <c r="R10" s="2"/>
      <c r="S10" s="2"/>
      <c r="W10" s="2"/>
      <c r="X10" s="2"/>
      <c r="Y10" s="2"/>
      <c r="Z10" s="2"/>
      <c r="AA10" s="2"/>
      <c r="AB10" s="2"/>
      <c r="AC10" s="2"/>
      <c r="AD10" s="2"/>
      <c r="AG10" s="2"/>
      <c r="AH10" s="2"/>
      <c r="AI10" s="2"/>
      <c r="AJ10" s="2"/>
      <c r="AK10" s="2"/>
      <c r="AL10" s="2"/>
      <c r="AM10" s="2"/>
    </row>
    <row r="11" spans="1:39" x14ac:dyDescent="0.25">
      <c r="A11" s="17">
        <v>4</v>
      </c>
      <c r="B11" s="8">
        <v>41000</v>
      </c>
      <c r="C11" s="9">
        <v>109.2118</v>
      </c>
      <c r="D11" s="12">
        <f t="shared" si="0"/>
        <v>183.33095579135903</v>
      </c>
      <c r="E11" s="7">
        <f t="array" ref="E11">steyx_drug*SQRT(1/COUNT(months)+((A11-AVERAGE(months))^2/devsq_months))</f>
        <v>7.6715380850025046</v>
      </c>
      <c r="F11" s="7">
        <f t="array" ref="F11">steyx_drug*SQRT(1+(1/COUNT(months))+((A11-AVERAGE(months))^2/devsq_months))</f>
        <v>41.181746137634036</v>
      </c>
      <c r="G11" s="7">
        <f t="shared" si="4"/>
        <v>198.55487344706881</v>
      </c>
      <c r="H11" s="7">
        <f t="shared" si="1"/>
        <v>168.10703813564925</v>
      </c>
      <c r="I11" s="7">
        <f t="shared" si="2"/>
        <v>236.4656997874755</v>
      </c>
      <c r="J11" s="7">
        <f t="shared" si="3"/>
        <v>130.19621179524256</v>
      </c>
      <c r="K11" s="2"/>
      <c r="L11" s="5" t="s">
        <v>19</v>
      </c>
      <c r="N11" s="2"/>
      <c r="O11" s="2"/>
      <c r="P11" s="2"/>
      <c r="Q11" s="2"/>
      <c r="R11" s="2"/>
      <c r="S11" s="2"/>
      <c r="W11" s="2"/>
      <c r="X11" s="2"/>
      <c r="Y11" s="2"/>
      <c r="Z11" s="2"/>
      <c r="AA11" s="2"/>
      <c r="AB11" s="2"/>
      <c r="AC11" s="2"/>
      <c r="AD11" s="2"/>
      <c r="AG11" s="2"/>
      <c r="AH11" s="2"/>
      <c r="AI11" s="2"/>
      <c r="AJ11" s="2"/>
      <c r="AK11" s="2"/>
      <c r="AL11" s="2"/>
      <c r="AM11" s="2"/>
    </row>
    <row r="12" spans="1:39" x14ac:dyDescent="0.25">
      <c r="A12" s="17">
        <v>5</v>
      </c>
      <c r="B12" s="8">
        <v>41030</v>
      </c>
      <c r="C12" s="9">
        <v>103.1823</v>
      </c>
      <c r="D12" s="12">
        <f t="shared" si="0"/>
        <v>184.78715916739031</v>
      </c>
      <c r="E12" s="7">
        <f t="array" ref="E12">steyx_drug*SQRT(1/COUNT(months)+((A12-AVERAGE(months))^2/devsq_months))</f>
        <v>7.5528124174020359</v>
      </c>
      <c r="F12" s="7">
        <f t="array" ref="F12">steyx_drug*SQRT(1+(1/COUNT(months))+((A12-AVERAGE(months))^2/devsq_months))</f>
        <v>41.15979462737095</v>
      </c>
      <c r="G12" s="7">
        <f t="shared" si="4"/>
        <v>199.77546959973216</v>
      </c>
      <c r="H12" s="7">
        <f t="shared" si="1"/>
        <v>169.79884873504847</v>
      </c>
      <c r="I12" s="7">
        <f t="shared" si="2"/>
        <v>237.89358022949961</v>
      </c>
      <c r="J12" s="7">
        <f t="shared" si="3"/>
        <v>131.68073810528102</v>
      </c>
      <c r="K12" s="2"/>
      <c r="L12" s="5" t="s">
        <v>20</v>
      </c>
      <c r="N12" s="2"/>
      <c r="O12" s="2"/>
      <c r="P12" s="2"/>
      <c r="Q12" s="2"/>
      <c r="R12" s="2"/>
      <c r="S12" s="2"/>
      <c r="W12" s="2"/>
      <c r="X12" s="2"/>
      <c r="Y12" s="2"/>
      <c r="Z12" s="2"/>
      <c r="AA12" s="2"/>
      <c r="AB12" s="2"/>
      <c r="AC12" s="2"/>
      <c r="AD12" s="2"/>
      <c r="AG12" s="2"/>
      <c r="AH12" s="2"/>
      <c r="AI12" s="2"/>
      <c r="AJ12" s="2"/>
      <c r="AK12" s="2"/>
      <c r="AL12" s="2"/>
      <c r="AM12" s="2"/>
    </row>
    <row r="13" spans="1:39" x14ac:dyDescent="0.25">
      <c r="A13" s="17">
        <v>6</v>
      </c>
      <c r="B13" s="8">
        <v>41061</v>
      </c>
      <c r="C13" s="9">
        <v>174.8014</v>
      </c>
      <c r="D13" s="12">
        <f t="shared" si="0"/>
        <v>186.24336254342157</v>
      </c>
      <c r="E13" s="7">
        <f t="array" ref="E13">steyx_drug*SQRT(1/COUNT(months)+((A13-AVERAGE(months))^2/devsq_months))</f>
        <v>7.4348334328292287</v>
      </c>
      <c r="F13" s="7">
        <f t="array" ref="F13">steyx_drug*SQRT(1+(1/COUNT(months))+((A13-AVERAGE(months))^2/devsq_months))</f>
        <v>41.138308989660807</v>
      </c>
      <c r="G13" s="7">
        <f t="shared" si="4"/>
        <v>200.99754752056273</v>
      </c>
      <c r="H13" s="7">
        <f t="shared" si="1"/>
        <v>171.4891775662804</v>
      </c>
      <c r="I13" s="7">
        <f t="shared" si="2"/>
        <v>239.32206176354032</v>
      </c>
      <c r="J13" s="7">
        <f t="shared" si="3"/>
        <v>133.16466332330282</v>
      </c>
      <c r="K13" s="2"/>
      <c r="L13" s="5" t="s">
        <v>21</v>
      </c>
      <c r="N13" s="2"/>
      <c r="O13" s="2"/>
      <c r="P13" s="2"/>
      <c r="Q13" s="2"/>
      <c r="R13" s="2"/>
      <c r="S13" s="2"/>
      <c r="W13" s="2"/>
      <c r="X13" s="2"/>
      <c r="Y13" s="2"/>
      <c r="Z13" s="2"/>
      <c r="AA13" s="2"/>
      <c r="AB13" s="2"/>
      <c r="AC13" s="2"/>
      <c r="AD13" s="2"/>
      <c r="AG13" s="2"/>
      <c r="AH13" s="2"/>
      <c r="AI13" s="2"/>
      <c r="AJ13" s="2"/>
      <c r="AK13" s="2"/>
      <c r="AL13" s="2"/>
      <c r="AM13" s="2"/>
    </row>
    <row r="14" spans="1:39" x14ac:dyDescent="0.25">
      <c r="A14" s="17">
        <v>7</v>
      </c>
      <c r="B14" s="8">
        <v>41091</v>
      </c>
      <c r="C14" s="9">
        <v>104.2701</v>
      </c>
      <c r="D14" s="12">
        <f t="shared" si="0"/>
        <v>187.69956591945282</v>
      </c>
      <c r="E14" s="7">
        <f t="array" ref="E14">steyx_drug*SQRT(1/COUNT(months)+((A14-AVERAGE(months))^2/devsq_months))</f>
        <v>7.3176372466802757</v>
      </c>
      <c r="F14" s="7">
        <f t="array" ref="F14">steyx_drug*SQRT(1+(1/COUNT(months))+((A14-AVERAGE(months))^2/devsq_months))</f>
        <v>41.117289954821857</v>
      </c>
      <c r="G14" s="7">
        <f t="shared" si="4"/>
        <v>202.22117887938887</v>
      </c>
      <c r="H14" s="7">
        <f t="shared" si="1"/>
        <v>173.17795295951677</v>
      </c>
      <c r="I14" s="7">
        <f t="shared" si="2"/>
        <v>240.75114533189077</v>
      </c>
      <c r="J14" s="7">
        <f t="shared" si="3"/>
        <v>134.64798650701488</v>
      </c>
      <c r="K14" s="2"/>
      <c r="L14" s="5" t="s">
        <v>22</v>
      </c>
      <c r="N14" s="2"/>
      <c r="O14" s="2"/>
      <c r="P14" s="2"/>
      <c r="Q14" s="2"/>
      <c r="R14" s="2"/>
      <c r="S14" s="2"/>
      <c r="W14" s="2"/>
      <c r="X14" s="2"/>
      <c r="Y14" s="2"/>
      <c r="Z14" s="2"/>
      <c r="AA14" s="2"/>
      <c r="AB14" s="2"/>
      <c r="AC14" s="2"/>
      <c r="AD14" s="2"/>
      <c r="AG14" s="2"/>
      <c r="AH14" s="2"/>
      <c r="AI14" s="2"/>
      <c r="AJ14" s="2"/>
      <c r="AK14" s="2"/>
      <c r="AL14" s="2"/>
      <c r="AM14" s="2"/>
    </row>
    <row r="15" spans="1:39" x14ac:dyDescent="0.25">
      <c r="A15" s="17">
        <v>8</v>
      </c>
      <c r="B15" s="8">
        <v>41122</v>
      </c>
      <c r="C15" s="9">
        <v>157.63050000000001</v>
      </c>
      <c r="D15" s="12">
        <f t="shared" si="0"/>
        <v>189.15576929548408</v>
      </c>
      <c r="E15" s="7">
        <f t="array" ref="E15">steyx_drug*SQRT(1/COUNT(months)+((A15-AVERAGE(months))^2/devsq_months))</f>
        <v>7.2012620777697096</v>
      </c>
      <c r="F15" s="7">
        <f t="array" ref="F15">steyx_drug*SQRT(1+(1/COUNT(months))+((A15-AVERAGE(months))^2/devsq_months))</f>
        <v>41.096738238789897</v>
      </c>
      <c r="G15" s="7">
        <f t="shared" si="4"/>
        <v>203.44643952020417</v>
      </c>
      <c r="H15" s="7">
        <f t="shared" si="1"/>
        <v>174.86509907076399</v>
      </c>
      <c r="I15" s="7">
        <f t="shared" si="2"/>
        <v>242.18083185828701</v>
      </c>
      <c r="J15" s="7">
        <f t="shared" si="3"/>
        <v>136.13070673268115</v>
      </c>
      <c r="K15" s="2"/>
      <c r="N15" s="2"/>
      <c r="O15" s="2"/>
      <c r="P15" s="2"/>
      <c r="Q15" s="2"/>
      <c r="R15" s="2"/>
      <c r="S15" s="2"/>
      <c r="W15" s="2"/>
      <c r="X15" s="2"/>
      <c r="Y15" s="2"/>
      <c r="Z15" s="2"/>
      <c r="AA15" s="2"/>
      <c r="AB15" s="2"/>
      <c r="AC15" s="2"/>
      <c r="AD15" s="2"/>
      <c r="AG15" s="2"/>
      <c r="AH15" s="2"/>
      <c r="AI15" s="2"/>
      <c r="AJ15" s="2"/>
      <c r="AK15" s="2"/>
      <c r="AL15" s="2"/>
      <c r="AM15" s="2"/>
    </row>
    <row r="16" spans="1:39" x14ac:dyDescent="0.25">
      <c r="A16" s="17">
        <v>9</v>
      </c>
      <c r="B16" s="8">
        <v>41153</v>
      </c>
      <c r="C16" s="9">
        <v>211.7517</v>
      </c>
      <c r="D16" s="12">
        <f t="shared" si="0"/>
        <v>190.61197267151536</v>
      </c>
      <c r="E16" s="7">
        <f t="array" ref="E16">steyx_drug*SQRT(1/COUNT(months)+((A16-AVERAGE(months))^2/devsq_months))</f>
        <v>7.0857483789702922</v>
      </c>
      <c r="F16" s="7">
        <f t="array" ref="F16">steyx_drug*SQRT(1+(1/COUNT(months))+((A16-AVERAGE(months))^2/devsq_months))</f>
        <v>41.07665454300011</v>
      </c>
      <c r="G16" s="7">
        <f t="shared" si="4"/>
        <v>204.67340972041811</v>
      </c>
      <c r="H16" s="7">
        <f t="shared" si="1"/>
        <v>176.55053562261261</v>
      </c>
      <c r="I16" s="7">
        <f t="shared" si="2"/>
        <v>243.61112224775576</v>
      </c>
      <c r="J16" s="7">
        <f t="shared" si="3"/>
        <v>137.61282309527496</v>
      </c>
      <c r="K16" s="2"/>
      <c r="L16" t="s">
        <v>23</v>
      </c>
      <c r="N16" s="2"/>
      <c r="O16" s="2"/>
      <c r="P16" s="2"/>
      <c r="Q16" s="2"/>
      <c r="R16" s="2"/>
      <c r="S16" s="2"/>
      <c r="W16" s="2"/>
      <c r="X16" s="2"/>
      <c r="Y16" s="2"/>
      <c r="Z16" s="2"/>
      <c r="AA16" s="2"/>
      <c r="AB16" s="2"/>
      <c r="AC16" s="2"/>
      <c r="AD16" s="2"/>
      <c r="AG16" s="2"/>
      <c r="AH16" s="2"/>
      <c r="AI16" s="2"/>
      <c r="AJ16" s="2"/>
      <c r="AK16" s="2"/>
      <c r="AL16" s="2"/>
      <c r="AM16" s="2"/>
    </row>
    <row r="17" spans="1:39" x14ac:dyDescent="0.25">
      <c r="A17" s="17">
        <v>10</v>
      </c>
      <c r="B17" s="8">
        <v>41183</v>
      </c>
      <c r="C17" s="9">
        <v>186.02260000000001</v>
      </c>
      <c r="D17" s="12">
        <f t="shared" si="0"/>
        <v>192.06817604754661</v>
      </c>
      <c r="E17" s="7">
        <f t="array" ref="E17">steyx_drug*SQRT(1/COUNT(months)+((A17-AVERAGE(months))^2/devsq_months))</f>
        <v>6.9711389748068076</v>
      </c>
      <c r="F17" s="7">
        <f t="array" ref="F17">steyx_drug*SQRT(1+(1/COUNT(months))+((A17-AVERAGE(months))^2/devsq_months))</f>
        <v>41.057039554270858</v>
      </c>
      <c r="G17" s="7">
        <f t="shared" si="4"/>
        <v>205.90217446390633</v>
      </c>
      <c r="H17" s="7">
        <f t="shared" si="1"/>
        <v>178.2341776311869</v>
      </c>
      <c r="I17" s="7">
        <f t="shared" si="2"/>
        <v>245.04201738646427</v>
      </c>
      <c r="J17" s="7">
        <f t="shared" si="3"/>
        <v>139.09433470862896</v>
      </c>
      <c r="K17" s="2"/>
      <c r="N17" s="2"/>
      <c r="O17" s="2"/>
      <c r="P17" s="2"/>
      <c r="Q17" s="2"/>
      <c r="R17" s="2"/>
      <c r="S17" s="2"/>
      <c r="W17" s="2"/>
      <c r="X17" s="2"/>
      <c r="Y17" s="2"/>
      <c r="Z17" s="2"/>
      <c r="AA17" s="2"/>
      <c r="AB17" s="2"/>
      <c r="AC17" s="2"/>
      <c r="AD17" s="2"/>
      <c r="AG17" s="2"/>
      <c r="AH17" s="2"/>
      <c r="AI17" s="2"/>
      <c r="AJ17" s="2"/>
      <c r="AK17" s="2"/>
      <c r="AL17" s="2"/>
      <c r="AM17" s="2"/>
    </row>
    <row r="18" spans="1:39" x14ac:dyDescent="0.25">
      <c r="A18" s="17">
        <v>11</v>
      </c>
      <c r="B18" s="8">
        <v>41214</v>
      </c>
      <c r="C18" s="9">
        <v>209.20920000000001</v>
      </c>
      <c r="D18" s="12">
        <f t="shared" si="0"/>
        <v>193.52437942357787</v>
      </c>
      <c r="E18" s="7">
        <f t="array" ref="E18">steyx_drug*SQRT(1/COUNT(months)+((A18-AVERAGE(months))^2/devsq_months))</f>
        <v>6.8574792059980227</v>
      </c>
      <c r="F18" s="7">
        <f t="array" ref="F18">steyx_drug*SQRT(1+(1/COUNT(months))+((A18-AVERAGE(months))^2/devsq_months))</f>
        <v>41.037893944689543</v>
      </c>
      <c r="G18" s="7">
        <f t="shared" si="4"/>
        <v>207.1328237278496</v>
      </c>
      <c r="H18" s="7">
        <f t="shared" si="1"/>
        <v>179.91593511930614</v>
      </c>
      <c r="I18" s="7">
        <f t="shared" si="2"/>
        <v>246.47351814157332</v>
      </c>
      <c r="J18" s="7">
        <f t="shared" si="3"/>
        <v>140.57524070558242</v>
      </c>
      <c r="K18" s="2"/>
      <c r="N18" s="2"/>
      <c r="O18" s="2"/>
      <c r="P18" s="2"/>
      <c r="Q18" s="2"/>
      <c r="R18" s="2"/>
      <c r="S18" s="2"/>
      <c r="W18" s="2"/>
      <c r="X18" s="2"/>
      <c r="Y18" s="2"/>
      <c r="Z18" s="2"/>
      <c r="AA18" s="2"/>
      <c r="AB18" s="2"/>
      <c r="AC18" s="2"/>
      <c r="AD18" s="2"/>
      <c r="AG18" s="2"/>
      <c r="AH18" s="2"/>
      <c r="AI18" s="2"/>
      <c r="AJ18" s="2"/>
      <c r="AK18" s="2"/>
      <c r="AL18" s="2"/>
      <c r="AM18" s="2"/>
    </row>
    <row r="19" spans="1:39" x14ac:dyDescent="0.25">
      <c r="A19" s="17">
        <v>12</v>
      </c>
      <c r="B19" s="8">
        <v>41244</v>
      </c>
      <c r="C19" s="9">
        <v>165.68049999999999</v>
      </c>
      <c r="D19" s="12">
        <f t="shared" si="0"/>
        <v>194.98058279960915</v>
      </c>
      <c r="E19" s="7">
        <f t="array" ref="E19">steyx_drug*SQRT(1/COUNT(months)+((A19-AVERAGE(months))^2/devsq_months))</f>
        <v>6.7448170808372874</v>
      </c>
      <c r="F19" s="7">
        <f t="array" ref="F19">steyx_drug*SQRT(1+(1/COUNT(months))+((A19-AVERAGE(months))^2/devsq_months))</f>
        <v>41.019218371500529</v>
      </c>
      <c r="G19" s="7">
        <f t="shared" si="4"/>
        <v>208.36545278314364</v>
      </c>
      <c r="H19" s="7">
        <f t="shared" si="1"/>
        <v>181.59571281607467</v>
      </c>
      <c r="I19" s="7">
        <f t="shared" si="2"/>
        <v>247.90562536109238</v>
      </c>
      <c r="J19" s="7">
        <f t="shared" si="3"/>
        <v>142.05554023812593</v>
      </c>
      <c r="K19" s="2"/>
      <c r="N19" s="2"/>
      <c r="O19" s="2"/>
      <c r="P19" s="2"/>
      <c r="Q19" s="2"/>
      <c r="R19" s="2"/>
      <c r="S19" s="2"/>
      <c r="W19" s="2"/>
      <c r="X19" s="2"/>
      <c r="Y19" s="2"/>
      <c r="Z19" s="2"/>
      <c r="AA19" s="2"/>
      <c r="AB19" s="2"/>
      <c r="AC19" s="2"/>
      <c r="AD19" s="2"/>
      <c r="AG19" s="2"/>
      <c r="AH19" s="2"/>
      <c r="AI19" s="2"/>
      <c r="AJ19" s="2"/>
      <c r="AK19" s="2"/>
      <c r="AL19" s="2"/>
      <c r="AM19" s="2"/>
    </row>
    <row r="20" spans="1:39" x14ac:dyDescent="0.25">
      <c r="A20" s="17">
        <v>13</v>
      </c>
      <c r="B20" s="8">
        <v>41275</v>
      </c>
      <c r="C20" s="9">
        <v>244.9761</v>
      </c>
      <c r="D20" s="12">
        <f t="shared" si="0"/>
        <v>196.43678617564041</v>
      </c>
      <c r="E20" s="7">
        <f t="array" ref="E20">steyx_drug*SQRT(1/COUNT(months)+((A20-AVERAGE(months))^2/devsq_months))</f>
        <v>6.6332034331722367</v>
      </c>
      <c r="F20" s="7">
        <f t="array" ref="F20">steyx_drug*SQRT(1+(1/COUNT(months))+((A20-AVERAGE(months))^2/devsq_months))</f>
        <v>41.001013476995176</v>
      </c>
      <c r="G20" s="7">
        <f t="shared" si="4"/>
        <v>209.60016250790463</v>
      </c>
      <c r="H20" s="7">
        <f t="shared" si="1"/>
        <v>183.27340984337619</v>
      </c>
      <c r="I20" s="7">
        <f t="shared" si="2"/>
        <v>249.33833987373777</v>
      </c>
      <c r="J20" s="7">
        <f t="shared" si="3"/>
        <v>143.53523247754305</v>
      </c>
      <c r="K20" s="2"/>
      <c r="N20" s="2"/>
      <c r="O20" s="2"/>
      <c r="P20" s="2"/>
      <c r="Q20" s="2"/>
      <c r="R20" s="2"/>
      <c r="S20" s="2"/>
      <c r="W20" s="2"/>
      <c r="X20" s="2"/>
      <c r="Y20" s="2"/>
      <c r="Z20" s="2"/>
      <c r="AA20" s="2"/>
      <c r="AB20" s="2"/>
      <c r="AC20" s="2"/>
      <c r="AD20" s="2"/>
      <c r="AG20" s="2"/>
      <c r="AH20" s="2"/>
      <c r="AI20" s="2"/>
      <c r="AJ20" s="2"/>
      <c r="AK20" s="2"/>
      <c r="AL20" s="2"/>
      <c r="AM20" s="2"/>
    </row>
    <row r="21" spans="1:39" x14ac:dyDescent="0.25">
      <c r="A21" s="17">
        <v>14</v>
      </c>
      <c r="B21" s="8">
        <v>41306</v>
      </c>
      <c r="C21" s="9">
        <v>210.8108</v>
      </c>
      <c r="D21" s="12">
        <f t="shared" si="0"/>
        <v>197.89298955167166</v>
      </c>
      <c r="E21" s="7">
        <f t="array" ref="E21">steyx_drug*SQRT(1/COUNT(months)+((A21-AVERAGE(months))^2/devsq_months))</f>
        <v>6.5226920865832581</v>
      </c>
      <c r="F21" s="7">
        <f t="array" ref="F21">steyx_drug*SQRT(1+(1/COUNT(months))+((A21-AVERAGE(months))^2/devsq_months))</f>
        <v>40.983279888404098</v>
      </c>
      <c r="G21" s="7">
        <f t="shared" si="4"/>
        <v>210.83705971327615</v>
      </c>
      <c r="H21" s="7">
        <f t="shared" si="1"/>
        <v>184.94891939006718</v>
      </c>
      <c r="I21" s="7">
        <f t="shared" si="2"/>
        <v>250.77166248879377</v>
      </c>
      <c r="J21" s="7">
        <f t="shared" si="3"/>
        <v>145.01431661454956</v>
      </c>
      <c r="K21" s="2"/>
      <c r="N21" s="2"/>
      <c r="O21" s="2"/>
      <c r="P21" s="2"/>
      <c r="Q21" s="2"/>
      <c r="R21" s="2"/>
      <c r="S21" s="2"/>
      <c r="W21" s="2"/>
      <c r="X21" s="2"/>
      <c r="Y21" s="2"/>
      <c r="Z21" s="2"/>
      <c r="AA21" s="2"/>
      <c r="AB21" s="2"/>
      <c r="AC21" s="2"/>
      <c r="AD21" s="2"/>
      <c r="AG21" s="2"/>
      <c r="AH21" s="2"/>
      <c r="AI21" s="2"/>
      <c r="AJ21" s="2"/>
      <c r="AK21" s="2"/>
      <c r="AL21" s="2"/>
      <c r="AM21" s="2"/>
    </row>
    <row r="22" spans="1:39" x14ac:dyDescent="0.25">
      <c r="A22" s="17">
        <v>15</v>
      </c>
      <c r="B22" s="8">
        <v>41334</v>
      </c>
      <c r="C22" s="9">
        <v>211.7647</v>
      </c>
      <c r="D22" s="12">
        <f t="shared" si="0"/>
        <v>199.34919292770294</v>
      </c>
      <c r="E22" s="7">
        <f t="array" ref="E22">steyx_drug*SQRT(1/COUNT(months)+((A22-AVERAGE(months))^2/devsq_months))</f>
        <v>6.4133400241635519</v>
      </c>
      <c r="F22" s="7">
        <f t="array" ref="F22">steyx_drug*SQRT(1+(1/COUNT(months))+((A22-AVERAGE(months))^2/devsq_months))</f>
        <v>40.966018217791564</v>
      </c>
      <c r="G22" s="7">
        <f t="shared" si="4"/>
        <v>212.07625748035213</v>
      </c>
      <c r="H22" s="7">
        <f t="shared" si="1"/>
        <v>186.62212837505376</v>
      </c>
      <c r="I22" s="7">
        <f t="shared" si="2"/>
        <v>252.20559399597624</v>
      </c>
      <c r="J22" s="7">
        <f t="shared" si="3"/>
        <v>146.49279185942964</v>
      </c>
      <c r="K22" s="2"/>
      <c r="N22" s="2"/>
      <c r="O22" s="2"/>
      <c r="P22" s="2"/>
      <c r="Q22" s="2"/>
      <c r="R22" s="2"/>
      <c r="S22" s="2"/>
      <c r="W22" s="2"/>
      <c r="X22" s="2"/>
      <c r="Y22" s="2"/>
      <c r="Z22" s="2"/>
      <c r="AA22" s="2"/>
      <c r="AB22" s="2"/>
      <c r="AC22" s="2"/>
      <c r="AD22" s="2"/>
      <c r="AG22" s="2"/>
      <c r="AH22" s="2"/>
      <c r="AI22" s="2"/>
      <c r="AJ22" s="2"/>
      <c r="AK22" s="2"/>
      <c r="AL22" s="2"/>
      <c r="AM22" s="2"/>
    </row>
    <row r="23" spans="1:39" x14ac:dyDescent="0.25">
      <c r="A23" s="17">
        <v>16</v>
      </c>
      <c r="B23" s="8">
        <v>41365</v>
      </c>
      <c r="C23" s="9">
        <v>226.97059999999999</v>
      </c>
      <c r="D23" s="12">
        <f t="shared" si="0"/>
        <v>200.8053963037342</v>
      </c>
      <c r="E23" s="7">
        <f t="array" ref="E23">steyx_drug*SQRT(1/COUNT(months)+((A23-AVERAGE(months))^2/devsq_months))</f>
        <v>6.3052075630652178</v>
      </c>
      <c r="F23" s="7">
        <f t="array" ref="F23">steyx_drug*SQRT(1+(1/COUNT(months))+((A23-AVERAGE(months))^2/devsq_months))</f>
        <v>40.949229061952153</v>
      </c>
      <c r="G23" s="7">
        <f t="shared" si="4"/>
        <v>213.31787550655784</v>
      </c>
      <c r="H23" s="7">
        <f t="shared" si="1"/>
        <v>188.29291710091056</v>
      </c>
      <c r="I23" s="7">
        <f t="shared" si="2"/>
        <v>253.64013516529928</v>
      </c>
      <c r="J23" s="7">
        <f t="shared" si="3"/>
        <v>147.97065744216911</v>
      </c>
      <c r="K23" s="2"/>
      <c r="N23" s="2"/>
      <c r="O23" s="2"/>
      <c r="P23" s="2"/>
      <c r="Q23" s="2"/>
      <c r="R23" s="2"/>
      <c r="S23" s="2"/>
      <c r="W23" s="2"/>
      <c r="X23" s="2"/>
      <c r="Y23" s="2"/>
      <c r="Z23" s="2"/>
      <c r="AA23" s="2"/>
      <c r="AB23" s="2"/>
      <c r="AC23" s="2"/>
      <c r="AD23" s="2"/>
      <c r="AG23" s="2"/>
      <c r="AH23" s="2"/>
      <c r="AI23" s="2"/>
      <c r="AJ23" s="2"/>
      <c r="AK23" s="2"/>
      <c r="AL23" s="2"/>
      <c r="AM23" s="2"/>
    </row>
    <row r="24" spans="1:39" x14ac:dyDescent="0.25">
      <c r="A24" s="17">
        <v>17</v>
      </c>
      <c r="B24" s="8">
        <v>41395</v>
      </c>
      <c r="C24" s="9">
        <v>225.36500000000001</v>
      </c>
      <c r="D24" s="12">
        <f t="shared" si="0"/>
        <v>202.26159967976545</v>
      </c>
      <c r="E24" s="7">
        <f t="array" ref="E24">steyx_drug*SQRT(1/COUNT(months)+((A24-AVERAGE(months))^2/devsq_months))</f>
        <v>6.1983585326895909</v>
      </c>
      <c r="F24" s="7">
        <f t="array" ref="F24">steyx_drug*SQRT(1+(1/COUNT(months))+((A24-AVERAGE(months))^2/devsq_months))</f>
        <v>40.932913002309739</v>
      </c>
      <c r="G24" s="7">
        <f t="shared" si="4"/>
        <v>214.56204045926287</v>
      </c>
      <c r="H24" s="7">
        <f t="shared" si="1"/>
        <v>189.96115890026803</v>
      </c>
      <c r="I24" s="7">
        <f t="shared" si="2"/>
        <v>255.07528674694504</v>
      </c>
      <c r="J24" s="7">
        <f t="shared" si="3"/>
        <v>149.44791261258587</v>
      </c>
      <c r="K24" s="2"/>
      <c r="N24" s="2"/>
      <c r="O24" s="2"/>
      <c r="P24" s="2"/>
      <c r="Q24" s="2"/>
      <c r="R24" s="2"/>
      <c r="S24" s="2"/>
      <c r="W24" s="2"/>
      <c r="X24" s="2"/>
      <c r="Y24" s="2"/>
      <c r="Z24" s="2"/>
      <c r="AA24" s="2"/>
      <c r="AB24" s="2"/>
      <c r="AC24" s="2"/>
      <c r="AD24" s="2"/>
      <c r="AG24" s="2"/>
      <c r="AH24" s="2"/>
      <c r="AI24" s="2"/>
      <c r="AJ24" s="2"/>
      <c r="AK24" s="2"/>
      <c r="AL24" s="2"/>
      <c r="AM24" s="2"/>
    </row>
    <row r="25" spans="1:39" x14ac:dyDescent="0.25">
      <c r="A25" s="17">
        <v>18</v>
      </c>
      <c r="B25" s="8">
        <v>41426</v>
      </c>
      <c r="C25" s="9">
        <v>218.3673</v>
      </c>
      <c r="D25" s="12">
        <f t="shared" si="0"/>
        <v>203.71780305579671</v>
      </c>
      <c r="E25" s="7">
        <f t="array" ref="E25">steyx_drug*SQRT(1/COUNT(months)+((A25-AVERAGE(months))^2/devsq_months))</f>
        <v>6.0928604550597827</v>
      </c>
      <c r="F25" s="7">
        <f t="array" ref="F25">steyx_drug*SQRT(1+(1/COUNT(months))+((A25-AVERAGE(months))^2/devsq_months))</f>
        <v>40.917070604818754</v>
      </c>
      <c r="G25" s="7">
        <f t="shared" si="4"/>
        <v>215.80888633372456</v>
      </c>
      <c r="H25" s="7">
        <f t="shared" si="1"/>
        <v>191.62671977786886</v>
      </c>
      <c r="I25" s="7">
        <f t="shared" si="2"/>
        <v>256.51104947113618</v>
      </c>
      <c r="J25" s="7">
        <f t="shared" si="3"/>
        <v>150.92455664045724</v>
      </c>
      <c r="K25" s="2"/>
      <c r="N25" s="2"/>
      <c r="O25" s="2"/>
      <c r="P25" s="2"/>
      <c r="Q25" s="2"/>
      <c r="R25" s="2"/>
      <c r="S25" s="2"/>
      <c r="W25" s="2"/>
      <c r="X25" s="2"/>
      <c r="Y25" s="2"/>
      <c r="Z25" s="2"/>
      <c r="AA25" s="2"/>
      <c r="AB25" s="2"/>
      <c r="AC25" s="2"/>
      <c r="AD25" s="2"/>
      <c r="AG25" s="2"/>
      <c r="AH25" s="2"/>
      <c r="AI25" s="2"/>
      <c r="AJ25" s="2"/>
      <c r="AK25" s="2"/>
      <c r="AL25" s="2"/>
      <c r="AM25" s="2"/>
    </row>
    <row r="26" spans="1:39" x14ac:dyDescent="0.25">
      <c r="A26" s="17">
        <v>19</v>
      </c>
      <c r="B26" s="8">
        <v>41456</v>
      </c>
      <c r="C26" s="9">
        <v>217.48179999999999</v>
      </c>
      <c r="D26" s="12">
        <f t="shared" si="0"/>
        <v>205.17400643182799</v>
      </c>
      <c r="E26" s="7">
        <f t="array" ref="E26">steyx_drug*SQRT(1/COUNT(months)+((A26-AVERAGE(months))^2/devsq_months))</f>
        <v>5.9887847255124402</v>
      </c>
      <c r="F26" s="7">
        <f t="array" ref="F26">steyx_drug*SQRT(1+(1/COUNT(months))+((A26-AVERAGE(months))^2/devsq_months))</f>
        <v>40.901702419867846</v>
      </c>
      <c r="G26" s="7">
        <f t="shared" si="4"/>
        <v>217.05855481166492</v>
      </c>
      <c r="H26" s="7">
        <f t="shared" si="1"/>
        <v>193.28945805199106</v>
      </c>
      <c r="I26" s="7">
        <f t="shared" si="2"/>
        <v>257.94742404801156</v>
      </c>
      <c r="J26" s="7">
        <f t="shared" si="3"/>
        <v>152.40058881564443</v>
      </c>
      <c r="K26" s="2"/>
      <c r="N26" s="2"/>
      <c r="O26" s="2"/>
      <c r="P26" s="2"/>
      <c r="Q26" s="2"/>
      <c r="R26" s="2"/>
      <c r="S26" s="2"/>
      <c r="W26" s="2"/>
      <c r="X26" s="2"/>
      <c r="Y26" s="2"/>
      <c r="Z26" s="2"/>
      <c r="AA26" s="2"/>
      <c r="AB26" s="2"/>
      <c r="AC26" s="2"/>
      <c r="AD26" s="2"/>
      <c r="AG26" s="2"/>
      <c r="AH26" s="2"/>
      <c r="AI26" s="2"/>
      <c r="AJ26" s="2"/>
      <c r="AK26" s="2"/>
      <c r="AL26" s="2"/>
      <c r="AM26" s="2"/>
    </row>
    <row r="27" spans="1:39" x14ac:dyDescent="0.25">
      <c r="A27" s="17">
        <v>20</v>
      </c>
      <c r="B27" s="8">
        <v>41487</v>
      </c>
      <c r="C27" s="9">
        <v>276.76769999999999</v>
      </c>
      <c r="D27" s="12">
        <f t="shared" si="0"/>
        <v>206.63020980785925</v>
      </c>
      <c r="E27" s="7">
        <f t="array" ref="E27">steyx_drug*SQRT(1/COUNT(months)+((A27-AVERAGE(months))^2/devsq_months))</f>
        <v>5.8862067913780693</v>
      </c>
      <c r="F27" s="7">
        <f t="array" ref="F27">steyx_drug*SQRT(1+(1/COUNT(months))+((A27-AVERAGE(months))^2/devsq_months))</f>
        <v>40.88680898218589</v>
      </c>
      <c r="G27" s="7">
        <f t="shared" si="4"/>
        <v>218.31119561585581</v>
      </c>
      <c r="H27" s="7">
        <f t="shared" si="1"/>
        <v>194.94922399986268</v>
      </c>
      <c r="I27" s="7">
        <f t="shared" si="2"/>
        <v>259.38441116750511</v>
      </c>
      <c r="J27" s="7">
        <f t="shared" si="3"/>
        <v>153.87600844821341</v>
      </c>
      <c r="K27" s="2"/>
      <c r="N27" s="2"/>
      <c r="O27" s="2"/>
      <c r="P27" s="2"/>
      <c r="Q27" s="2"/>
      <c r="R27" s="2"/>
      <c r="S27" s="2"/>
      <c r="W27" s="2"/>
      <c r="X27" s="2"/>
      <c r="Y27" s="2"/>
      <c r="Z27" s="2"/>
      <c r="AA27" s="2"/>
      <c r="AB27" s="2"/>
      <c r="AC27" s="2"/>
      <c r="AD27" s="2"/>
      <c r="AG27" s="2"/>
      <c r="AH27" s="2"/>
      <c r="AI27" s="2"/>
      <c r="AJ27" s="2"/>
      <c r="AK27" s="2"/>
      <c r="AL27" s="2"/>
      <c r="AM27" s="2"/>
    </row>
    <row r="28" spans="1:39" x14ac:dyDescent="0.25">
      <c r="A28" s="17">
        <v>21</v>
      </c>
      <c r="B28" s="8">
        <v>41518</v>
      </c>
      <c r="C28" s="9">
        <v>283.16609999999997</v>
      </c>
      <c r="D28" s="12">
        <f t="shared" si="0"/>
        <v>208.0864131838905</v>
      </c>
      <c r="E28" s="7">
        <f t="array" ref="E28">steyx_drug*SQRT(1/COUNT(months)+((A28-AVERAGE(months))^2/devsq_months))</f>
        <v>5.7852063257790451</v>
      </c>
      <c r="F28" s="7">
        <f t="array" ref="F28">steyx_drug*SQRT(1+(1/COUNT(months))+((A28-AVERAGE(months))^2/devsq_months))</f>
        <v>40.872390810750545</v>
      </c>
      <c r="G28" s="7">
        <f t="shared" si="4"/>
        <v>219.56696685501558</v>
      </c>
      <c r="H28" s="7">
        <f t="shared" si="1"/>
        <v>196.60585951276542</v>
      </c>
      <c r="I28" s="7">
        <f t="shared" si="2"/>
        <v>260.82201149922764</v>
      </c>
      <c r="J28" s="7">
        <f t="shared" si="3"/>
        <v>155.35081486855339</v>
      </c>
      <c r="K28" s="2"/>
      <c r="N28" s="2"/>
      <c r="O28" s="2"/>
      <c r="P28" s="2"/>
      <c r="Q28" s="2"/>
      <c r="R28" s="2"/>
      <c r="S28" s="2"/>
      <c r="W28" s="2"/>
      <c r="X28" s="2"/>
      <c r="Y28" s="2"/>
      <c r="Z28" s="2"/>
      <c r="AA28" s="2"/>
      <c r="AB28" s="2"/>
      <c r="AC28" s="2"/>
      <c r="AD28" s="2"/>
      <c r="AG28" s="2"/>
      <c r="AH28" s="2"/>
      <c r="AI28" s="2"/>
      <c r="AJ28" s="2"/>
      <c r="AK28" s="2"/>
      <c r="AL28" s="2"/>
      <c r="AM28" s="2"/>
    </row>
    <row r="29" spans="1:39" x14ac:dyDescent="0.25">
      <c r="A29" s="17">
        <v>22</v>
      </c>
      <c r="B29" s="8">
        <v>41548</v>
      </c>
      <c r="C29" s="9">
        <v>251.43950000000001</v>
      </c>
      <c r="D29" s="12">
        <f t="shared" si="0"/>
        <v>209.54261655992178</v>
      </c>
      <c r="E29" s="7">
        <f t="array" ref="E29">steyx_drug*SQRT(1/COUNT(months)+((A29-AVERAGE(months))^2/devsq_months))</f>
        <v>5.6858673930577064</v>
      </c>
      <c r="F29" s="7">
        <f t="array" ref="F29">steyx_drug*SQRT(1+(1/COUNT(months))+((A29-AVERAGE(months))^2/devsq_months))</f>
        <v>40.858448408699132</v>
      </c>
      <c r="G29" s="7">
        <f t="shared" si="4"/>
        <v>220.82603535209577</v>
      </c>
      <c r="H29" s="7">
        <f t="shared" si="1"/>
        <v>198.25919776774779</v>
      </c>
      <c r="I29" s="7">
        <f t="shared" si="2"/>
        <v>262.26022569235204</v>
      </c>
      <c r="J29" s="7">
        <f t="shared" si="3"/>
        <v>156.8250074274915</v>
      </c>
      <c r="K29" s="2"/>
      <c r="N29" s="2"/>
      <c r="O29" s="2"/>
      <c r="P29" s="2"/>
      <c r="Q29" s="2"/>
      <c r="R29" s="2"/>
      <c r="S29" s="2"/>
      <c r="W29" s="2"/>
      <c r="X29" s="2"/>
      <c r="Y29" s="2"/>
      <c r="Z29" s="2"/>
      <c r="AA29" s="2"/>
      <c r="AB29" s="2"/>
      <c r="AC29" s="2"/>
      <c r="AD29" s="2"/>
      <c r="AG29" s="2"/>
      <c r="AH29" s="2"/>
      <c r="AI29" s="2"/>
      <c r="AJ29" s="2"/>
      <c r="AK29" s="2"/>
      <c r="AL29" s="2"/>
      <c r="AM29" s="2"/>
    </row>
    <row r="30" spans="1:39" x14ac:dyDescent="0.25">
      <c r="A30" s="17">
        <v>23</v>
      </c>
      <c r="B30" s="8">
        <v>41579</v>
      </c>
      <c r="C30" s="9">
        <v>242.72819999999999</v>
      </c>
      <c r="D30" s="12">
        <f t="shared" si="0"/>
        <v>210.99881993595304</v>
      </c>
      <c r="E30" s="7">
        <f t="array" ref="E30">steyx_drug*SQRT(1/COUNT(months)+((A30-AVERAGE(months))^2/devsq_months))</f>
        <v>5.5882786016513322</v>
      </c>
      <c r="F30" s="7">
        <f t="array" ref="F30">steyx_drug*SQRT(1+(1/COUNT(months))+((A30-AVERAGE(months))^2/devsq_months))</f>
        <v>40.844982263242152</v>
      </c>
      <c r="G30" s="7">
        <f t="shared" si="4"/>
        <v>222.08857694765626</v>
      </c>
      <c r="H30" s="7">
        <f t="shared" si="1"/>
        <v>199.90906292424981</v>
      </c>
      <c r="I30" s="7">
        <f t="shared" si="2"/>
        <v>263.69905437550165</v>
      </c>
      <c r="J30" s="7">
        <f t="shared" si="3"/>
        <v>158.2985854964044</v>
      </c>
      <c r="K30" s="2"/>
      <c r="N30" s="2"/>
      <c r="O30" s="2"/>
      <c r="P30" s="2"/>
      <c r="Q30" s="2"/>
      <c r="R30" s="2"/>
      <c r="S30" s="2"/>
      <c r="W30" s="2"/>
      <c r="X30" s="2"/>
      <c r="Y30" s="2"/>
      <c r="Z30" s="2"/>
      <c r="AA30" s="2"/>
      <c r="AB30" s="2"/>
      <c r="AC30" s="2"/>
      <c r="AD30" s="2"/>
      <c r="AG30" s="2"/>
      <c r="AH30" s="2"/>
      <c r="AI30" s="2"/>
      <c r="AJ30" s="2"/>
      <c r="AK30" s="2"/>
      <c r="AL30" s="2"/>
      <c r="AM30" s="2"/>
    </row>
    <row r="31" spans="1:39" x14ac:dyDescent="0.25">
      <c r="A31" s="17">
        <v>24</v>
      </c>
      <c r="B31" s="8">
        <v>41609</v>
      </c>
      <c r="C31" s="9">
        <v>163.80179999999999</v>
      </c>
      <c r="D31" s="12">
        <f t="shared" si="0"/>
        <v>212.45502331198429</v>
      </c>
      <c r="E31" s="7">
        <f t="array" ref="E31">steyx_drug*SQRT(1/COUNT(months)+((A31-AVERAGE(months))^2/devsq_months))</f>
        <v>5.4925332394575355</v>
      </c>
      <c r="F31" s="7">
        <f t="array" ref="F31">steyx_drug*SQRT(1+(1/COUNT(months))+((A31-AVERAGE(months))^2/devsq_months))</f>
        <v>40.831992845579279</v>
      </c>
      <c r="G31" s="7">
        <f t="shared" si="4"/>
        <v>223.35477676849379</v>
      </c>
      <c r="H31" s="7">
        <f t="shared" si="1"/>
        <v>201.55526985547479</v>
      </c>
      <c r="I31" s="7">
        <f t="shared" si="2"/>
        <v>265.13849815664184</v>
      </c>
      <c r="J31" s="7">
        <f t="shared" si="3"/>
        <v>159.77154846732677</v>
      </c>
      <c r="K31" s="2"/>
      <c r="N31" s="2"/>
      <c r="O31" s="2"/>
      <c r="P31" s="2"/>
      <c r="Q31" s="2"/>
      <c r="R31" s="2"/>
      <c r="S31" s="2"/>
      <c r="W31" s="2"/>
      <c r="X31" s="2"/>
      <c r="Y31" s="2"/>
      <c r="Z31" s="2"/>
      <c r="AA31" s="2"/>
      <c r="AB31" s="2"/>
      <c r="AC31" s="2"/>
      <c r="AD31" s="2"/>
      <c r="AG31" s="2"/>
      <c r="AH31" s="2"/>
      <c r="AI31" s="2"/>
      <c r="AJ31" s="2"/>
      <c r="AK31" s="2"/>
      <c r="AL31" s="2"/>
      <c r="AM31" s="2"/>
    </row>
    <row r="32" spans="1:39" x14ac:dyDescent="0.25">
      <c r="A32" s="17">
        <v>25</v>
      </c>
      <c r="B32" s="8">
        <v>41640</v>
      </c>
      <c r="C32" s="9">
        <v>201.6807</v>
      </c>
      <c r="D32" s="12">
        <f t="shared" si="0"/>
        <v>213.91122668801557</v>
      </c>
      <c r="E32" s="7">
        <f t="array" ref="E32">steyx_drug*SQRT(1/COUNT(months)+((A32-AVERAGE(months))^2/devsq_months))</f>
        <v>5.3987293858881262</v>
      </c>
      <c r="F32" s="7">
        <f t="array" ref="F32">steyx_drug*SQRT(1+(1/COUNT(months))+((A32-AVERAGE(months))^2/devsq_months))</f>
        <v>40.819480610817962</v>
      </c>
      <c r="G32" s="7">
        <f t="shared" si="4"/>
        <v>224.62482945000912</v>
      </c>
      <c r="H32" s="7">
        <f t="shared" si="1"/>
        <v>203.19762392602203</v>
      </c>
      <c r="I32" s="7">
        <f t="shared" si="2"/>
        <v>266.57855762297487</v>
      </c>
      <c r="J32" s="7">
        <f t="shared" si="3"/>
        <v>161.24389575305628</v>
      </c>
      <c r="K32" s="2"/>
      <c r="N32" s="2"/>
      <c r="O32" s="2"/>
      <c r="P32" s="2"/>
      <c r="Q32" s="2"/>
      <c r="R32" s="2"/>
      <c r="S32" s="2"/>
      <c r="W32" s="2"/>
      <c r="X32" s="2"/>
      <c r="Y32" s="2"/>
      <c r="Z32" s="2"/>
      <c r="AA32" s="2"/>
      <c r="AB32" s="2"/>
      <c r="AC32" s="2"/>
      <c r="AD32" s="2"/>
      <c r="AG32" s="2"/>
      <c r="AH32" s="2"/>
      <c r="AI32" s="2"/>
      <c r="AJ32" s="2"/>
      <c r="AK32" s="2"/>
      <c r="AL32" s="2"/>
      <c r="AM32" s="2"/>
    </row>
    <row r="33" spans="1:39" x14ac:dyDescent="0.25">
      <c r="A33" s="17">
        <v>26</v>
      </c>
      <c r="B33" s="8">
        <v>41671</v>
      </c>
      <c r="C33" s="9">
        <v>258.63990000000001</v>
      </c>
      <c r="D33" s="12">
        <f t="shared" si="0"/>
        <v>215.36743006404683</v>
      </c>
      <c r="E33" s="7">
        <f t="array" ref="E33">steyx_drug*SQRT(1/COUNT(months)+((A33-AVERAGE(months))^2/devsq_months))</f>
        <v>5.3069699939035333</v>
      </c>
      <c r="F33" s="7">
        <f t="array" ref="F33">steyx_drug*SQRT(1+(1/COUNT(months))+((A33-AVERAGE(months))^2/devsq_months))</f>
        <v>40.807445997894604</v>
      </c>
      <c r="G33" s="7">
        <f t="shared" si="4"/>
        <v>225.89893929900146</v>
      </c>
      <c r="H33" s="7">
        <f t="shared" si="1"/>
        <v>204.8359208290922</v>
      </c>
      <c r="I33" s="7">
        <f t="shared" si="2"/>
        <v>268.01923334083841</v>
      </c>
      <c r="J33" s="7">
        <f t="shared" si="3"/>
        <v>162.71562678725527</v>
      </c>
      <c r="K33" s="2"/>
      <c r="N33" s="2"/>
      <c r="O33" s="2"/>
      <c r="P33" s="2"/>
      <c r="Q33" s="2"/>
      <c r="R33" s="2"/>
      <c r="S33" s="2"/>
      <c r="W33" s="2"/>
      <c r="X33" s="2"/>
      <c r="Y33" s="2"/>
      <c r="Z33" s="2"/>
      <c r="AA33" s="2"/>
      <c r="AB33" s="2"/>
      <c r="AC33" s="2"/>
      <c r="AD33" s="2"/>
      <c r="AG33" s="2"/>
      <c r="AH33" s="2"/>
      <c r="AI33" s="2"/>
      <c r="AJ33" s="2"/>
      <c r="AK33" s="2"/>
      <c r="AL33" s="2"/>
      <c r="AM33" s="2"/>
    </row>
    <row r="34" spans="1:39" x14ac:dyDescent="0.25">
      <c r="A34" s="17">
        <v>27</v>
      </c>
      <c r="B34" s="8">
        <v>41699</v>
      </c>
      <c r="C34" s="9">
        <v>227.22399999999999</v>
      </c>
      <c r="D34" s="12">
        <f t="shared" si="0"/>
        <v>216.82363344007808</v>
      </c>
      <c r="E34" s="7">
        <f t="array" ref="E34">steyx_drug*SQRT(1/COUNT(months)+((A34-AVERAGE(months))^2/devsq_months))</f>
        <v>5.2173629343728161</v>
      </c>
      <c r="F34" s="7">
        <f t="array" ref="F34">steyx_drug*SQRT(1+(1/COUNT(months))+((A34-AVERAGE(months))^2/devsq_months))</f>
        <v>40.795889429498402</v>
      </c>
      <c r="G34" s="7">
        <f t="shared" si="4"/>
        <v>227.17732038169979</v>
      </c>
      <c r="H34" s="7">
        <f t="shared" si="1"/>
        <v>206.46994649845638</v>
      </c>
      <c r="I34" s="7">
        <f t="shared" si="2"/>
        <v>269.46052585560716</v>
      </c>
      <c r="J34" s="7">
        <f t="shared" si="3"/>
        <v>164.18674102454901</v>
      </c>
      <c r="K34" s="2"/>
      <c r="N34" s="2"/>
      <c r="O34" s="2"/>
      <c r="P34" s="2"/>
      <c r="Q34" s="2"/>
      <c r="R34" s="2"/>
      <c r="S34" s="2"/>
      <c r="W34" s="2"/>
      <c r="X34" s="2"/>
      <c r="Y34" s="2"/>
      <c r="Z34" s="2"/>
      <c r="AA34" s="2"/>
      <c r="AB34" s="2"/>
      <c r="AC34" s="2"/>
      <c r="AD34" s="2"/>
      <c r="AG34" s="2"/>
      <c r="AH34" s="2"/>
      <c r="AI34" s="2"/>
      <c r="AJ34" s="2"/>
      <c r="AK34" s="2"/>
      <c r="AL34" s="2"/>
      <c r="AM34" s="2"/>
    </row>
    <row r="35" spans="1:39" x14ac:dyDescent="0.25">
      <c r="A35" s="17">
        <v>28</v>
      </c>
      <c r="B35" s="8">
        <v>41730</v>
      </c>
      <c r="C35" s="9">
        <v>190.14080000000001</v>
      </c>
      <c r="D35" s="12">
        <f t="shared" si="0"/>
        <v>218.27983681610937</v>
      </c>
      <c r="E35" s="7">
        <f t="array" ref="E35">steyx_drug*SQRT(1/COUNT(months)+((A35-AVERAGE(months))^2/devsq_months))</f>
        <v>5.1300209941457915</v>
      </c>
      <c r="F35" s="7">
        <f t="array" ref="F35">steyx_drug*SQRT(1+(1/COUNT(months))+((A35-AVERAGE(months))^2/devsq_months))</f>
        <v>40.784811311997856</v>
      </c>
      <c r="G35" s="7">
        <f t="shared" si="4"/>
        <v>228.46019651993691</v>
      </c>
      <c r="H35" s="7">
        <f t="shared" si="1"/>
        <v>208.09947711228182</v>
      </c>
      <c r="I35" s="7">
        <f t="shared" si="2"/>
        <v>270.90243569159804</v>
      </c>
      <c r="J35" s="7">
        <f t="shared" si="3"/>
        <v>165.65723794062066</v>
      </c>
      <c r="K35" s="2"/>
      <c r="N35" s="2"/>
      <c r="O35" s="2"/>
      <c r="P35" s="2"/>
      <c r="Q35" s="2"/>
      <c r="R35" s="2"/>
      <c r="S35" s="2"/>
      <c r="W35" s="2"/>
      <c r="X35" s="2"/>
      <c r="Y35" s="2"/>
      <c r="Z35" s="2"/>
      <c r="AA35" s="2"/>
      <c r="AB35" s="2"/>
      <c r="AC35" s="2"/>
      <c r="AD35" s="2"/>
      <c r="AG35" s="2"/>
      <c r="AH35" s="2"/>
      <c r="AI35" s="2"/>
      <c r="AJ35" s="2"/>
      <c r="AK35" s="2"/>
      <c r="AL35" s="2"/>
      <c r="AM35" s="2"/>
    </row>
    <row r="36" spans="1:39" x14ac:dyDescent="0.25">
      <c r="A36" s="17">
        <v>29</v>
      </c>
      <c r="B36" s="8">
        <v>41760</v>
      </c>
      <c r="C36" s="9">
        <v>175.5515</v>
      </c>
      <c r="D36" s="12">
        <f t="shared" si="0"/>
        <v>219.73604019214062</v>
      </c>
      <c r="E36" s="7">
        <f t="array" ref="E36">steyx_drug*SQRT(1/COUNT(months)+((A36-AVERAGE(months))^2/devsq_months))</f>
        <v>5.0450618182952116</v>
      </c>
      <c r="F36" s="7">
        <f t="array" ref="F36">steyx_drug*SQRT(1+(1/COUNT(months))+((A36-AVERAGE(months))^2/devsq_months))</f>
        <v>40.774212035369999</v>
      </c>
      <c r="G36" s="7">
        <f t="shared" si="4"/>
        <v>229.74780117653083</v>
      </c>
      <c r="H36" s="7">
        <f t="shared" si="1"/>
        <v>209.72427920775041</v>
      </c>
      <c r="I36" s="7">
        <f t="shared" si="2"/>
        <v>272.34496335197889</v>
      </c>
      <c r="J36" s="7">
        <f t="shared" si="3"/>
        <v>167.12711703230232</v>
      </c>
      <c r="K36" s="2"/>
      <c r="N36" s="2"/>
      <c r="O36" s="2"/>
      <c r="P36" s="2"/>
      <c r="Q36" s="2"/>
      <c r="R36" s="2"/>
      <c r="S36" s="2"/>
      <c r="W36" s="2"/>
      <c r="X36" s="2"/>
      <c r="Y36" s="2"/>
      <c r="Z36" s="2"/>
      <c r="AA36" s="2"/>
      <c r="AB36" s="2"/>
      <c r="AC36" s="2"/>
      <c r="AD36" s="2"/>
      <c r="AG36" s="2"/>
      <c r="AH36" s="2"/>
      <c r="AI36" s="2"/>
      <c r="AJ36" s="2"/>
      <c r="AK36" s="2"/>
      <c r="AL36" s="2"/>
      <c r="AM36" s="2"/>
    </row>
    <row r="37" spans="1:39" x14ac:dyDescent="0.25">
      <c r="A37" s="17">
        <v>30</v>
      </c>
      <c r="B37" s="8">
        <v>41791</v>
      </c>
      <c r="C37" s="9">
        <v>173.43899999999999</v>
      </c>
      <c r="D37" s="12">
        <f t="shared" si="0"/>
        <v>221.19224356817188</v>
      </c>
      <c r="E37" s="7">
        <f t="array" ref="E37">steyx_drug*SQRT(1/COUNT(months)+((A37-AVERAGE(months))^2/devsq_months))</f>
        <v>4.9626077861441145</v>
      </c>
      <c r="F37" s="7">
        <f t="array" ref="F37">steyx_drug*SQRT(1+(1/COUNT(months))+((A37-AVERAGE(months))^2/devsq_months))</f>
        <v>40.764091973132309</v>
      </c>
      <c r="G37" s="7">
        <f t="shared" si="4"/>
        <v>231.04037720926524</v>
      </c>
      <c r="H37" s="7">
        <f t="shared" si="1"/>
        <v>211.34410992707851</v>
      </c>
      <c r="I37" s="7">
        <f t="shared" si="2"/>
        <v>273.78810931868065</v>
      </c>
      <c r="J37" s="7">
        <f t="shared" si="3"/>
        <v>168.59637781766313</v>
      </c>
      <c r="K37" s="2"/>
      <c r="N37" s="2"/>
      <c r="O37" s="2"/>
      <c r="P37" s="2"/>
      <c r="Q37" s="2"/>
      <c r="R37" s="2"/>
      <c r="S37" s="2"/>
      <c r="W37" s="2"/>
      <c r="X37" s="2"/>
      <c r="Y37" s="2"/>
      <c r="Z37" s="2"/>
      <c r="AA37" s="2"/>
      <c r="AB37" s="2"/>
      <c r="AC37" s="2"/>
      <c r="AD37" s="2"/>
      <c r="AG37" s="2"/>
      <c r="AH37" s="2"/>
      <c r="AI37" s="2"/>
      <c r="AJ37" s="2"/>
      <c r="AK37" s="2"/>
      <c r="AL37" s="2"/>
      <c r="AM37" s="2"/>
    </row>
    <row r="38" spans="1:39" x14ac:dyDescent="0.25">
      <c r="A38" s="17">
        <v>31</v>
      </c>
      <c r="B38" s="8">
        <v>41821</v>
      </c>
      <c r="C38" s="9">
        <v>207.5472</v>
      </c>
      <c r="D38" s="12">
        <f t="shared" si="0"/>
        <v>222.64844694420316</v>
      </c>
      <c r="E38" s="7">
        <f t="array" ref="E38">steyx_drug*SQRT(1/COUNT(months)+((A38-AVERAGE(months))^2/devsq_months))</f>
        <v>4.8827858100074977</v>
      </c>
      <c r="F38" s="7">
        <f t="array" ref="F38">steyx_drug*SQRT(1+(1/COUNT(months))+((A38-AVERAGE(months))^2/devsq_months))</f>
        <v>40.754451482277396</v>
      </c>
      <c r="G38" s="7">
        <f t="shared" si="4"/>
        <v>232.33817647149885</v>
      </c>
      <c r="H38" s="7">
        <f t="shared" si="1"/>
        <v>212.95871741690746</v>
      </c>
      <c r="I38" s="7">
        <f t="shared" si="2"/>
        <v>275.23187405231289</v>
      </c>
      <c r="J38" s="7">
        <f t="shared" si="3"/>
        <v>170.0650198360934</v>
      </c>
      <c r="K38" s="2"/>
      <c r="N38" s="2"/>
      <c r="O38" s="2"/>
      <c r="P38" s="2"/>
      <c r="Q38" s="2"/>
      <c r="R38" s="2"/>
      <c r="S38" s="2"/>
      <c r="W38" s="2"/>
      <c r="X38" s="2"/>
      <c r="Y38" s="2"/>
      <c r="Z38" s="2"/>
      <c r="AA38" s="2"/>
      <c r="AB38" s="2"/>
      <c r="AC38" s="2"/>
      <c r="AD38" s="2"/>
      <c r="AG38" s="2"/>
      <c r="AH38" s="2"/>
      <c r="AI38" s="2"/>
      <c r="AJ38" s="2"/>
      <c r="AK38" s="2"/>
      <c r="AL38" s="2"/>
      <c r="AM38" s="2"/>
    </row>
    <row r="39" spans="1:39" x14ac:dyDescent="0.25">
      <c r="A39" s="17">
        <v>32</v>
      </c>
      <c r="B39" s="8">
        <v>41852</v>
      </c>
      <c r="C39" s="9">
        <v>199.80690000000001</v>
      </c>
      <c r="D39" s="12">
        <f t="shared" si="0"/>
        <v>224.10465032023441</v>
      </c>
      <c r="E39" s="7">
        <f t="array" ref="E39">steyx_drug*SQRT(1/COUNT(months)+((A39-AVERAGE(months))^2/devsq_months))</f>
        <v>4.8057270451365985</v>
      </c>
      <c r="F39" s="7">
        <f t="array" ref="F39">steyx_drug*SQRT(1+(1/COUNT(months))+((A39-AVERAGE(months))^2/devsq_months))</f>
        <v>40.74529090321051</v>
      </c>
      <c r="G39" s="7">
        <f t="shared" si="4"/>
        <v>233.6414592365592</v>
      </c>
      <c r="H39" s="7">
        <f t="shared" si="1"/>
        <v>214.56784140390963</v>
      </c>
      <c r="I39" s="7">
        <f t="shared" si="2"/>
        <v>276.67625799208355</v>
      </c>
      <c r="J39" s="7">
        <f t="shared" si="3"/>
        <v>171.53304264838528</v>
      </c>
      <c r="K39" s="2"/>
      <c r="N39" s="2"/>
      <c r="O39" s="2"/>
      <c r="P39" s="2"/>
      <c r="Q39" s="2"/>
      <c r="R39" s="2"/>
      <c r="S39" s="2"/>
      <c r="W39" s="2"/>
      <c r="X39" s="2"/>
      <c r="Y39" s="2"/>
      <c r="Z39" s="2"/>
      <c r="AA39" s="2"/>
      <c r="AB39" s="2"/>
      <c r="AC39" s="2"/>
      <c r="AD39" s="2"/>
      <c r="AG39" s="2"/>
      <c r="AH39" s="2"/>
      <c r="AI39" s="2"/>
      <c r="AJ39" s="2"/>
      <c r="AK39" s="2"/>
      <c r="AL39" s="2"/>
      <c r="AM39" s="2"/>
    </row>
    <row r="40" spans="1:39" x14ac:dyDescent="0.25">
      <c r="A40" s="17">
        <v>33</v>
      </c>
      <c r="B40" s="8">
        <v>41883</v>
      </c>
      <c r="C40" s="9">
        <v>196.26169999999999</v>
      </c>
      <c r="D40" s="12">
        <f t="shared" ref="D40:D71" si="5">FORECAST(A40,drug_DOT_1000_PD,months)</f>
        <v>225.56085369626567</v>
      </c>
      <c r="E40" s="7">
        <f t="array" ref="E40">steyx_drug*SQRT(1/COUNT(months)+((A40-AVERAGE(months))^2/devsq_months))</f>
        <v>4.7315664992620032</v>
      </c>
      <c r="F40" s="7">
        <f t="array" ref="F40">steyx_drug*SQRT(1+(1/COUNT(months))+((A40-AVERAGE(months))^2/devsq_months))</f>
        <v>40.736610559689794</v>
      </c>
      <c r="G40" s="7">
        <f t="shared" si="4"/>
        <v>234.95049342289371</v>
      </c>
      <c r="H40" s="7">
        <f t="shared" si="1"/>
        <v>216.17121396963762</v>
      </c>
      <c r="I40" s="7">
        <f t="shared" si="2"/>
        <v>278.12126155572145</v>
      </c>
      <c r="J40" s="7">
        <f t="shared" si="3"/>
        <v>173.00044583680989</v>
      </c>
      <c r="K40" s="2"/>
      <c r="N40" s="2"/>
      <c r="O40" s="2"/>
      <c r="P40" s="2"/>
      <c r="Q40" s="2"/>
      <c r="R40" s="2"/>
      <c r="S40" s="2"/>
      <c r="W40" s="2"/>
      <c r="X40" s="2"/>
      <c r="Y40" s="2"/>
      <c r="Z40" s="2"/>
      <c r="AA40" s="2"/>
      <c r="AB40" s="2"/>
      <c r="AC40" s="2"/>
      <c r="AD40" s="2"/>
      <c r="AG40" s="2"/>
      <c r="AH40" s="2"/>
      <c r="AI40" s="2"/>
      <c r="AJ40" s="2"/>
      <c r="AK40" s="2"/>
      <c r="AL40" s="2"/>
      <c r="AM40" s="2"/>
    </row>
    <row r="41" spans="1:39" x14ac:dyDescent="0.25">
      <c r="A41" s="17">
        <v>34</v>
      </c>
      <c r="B41" s="8">
        <v>41913</v>
      </c>
      <c r="C41" s="9">
        <v>219.46170000000001</v>
      </c>
      <c r="D41" s="12">
        <f t="shared" si="5"/>
        <v>227.01705707229692</v>
      </c>
      <c r="E41" s="7">
        <f t="array" ref="E41">steyx_drug*SQRT(1/COUNT(months)+((A41-AVERAGE(months))^2/devsq_months))</f>
        <v>4.6604425305065194</v>
      </c>
      <c r="F41" s="7">
        <f t="array" ref="F41">steyx_drug*SQRT(1+(1/COUNT(months))+((A41-AVERAGE(months))^2/devsq_months))</f>
        <v>40.728410758769435</v>
      </c>
      <c r="G41" s="7">
        <f t="shared" si="4"/>
        <v>236.26555359769424</v>
      </c>
      <c r="H41" s="7">
        <f t="shared" si="1"/>
        <v>217.76856054689961</v>
      </c>
      <c r="I41" s="7">
        <f t="shared" si="2"/>
        <v>279.56688513940327</v>
      </c>
      <c r="J41" s="7">
        <f t="shared" si="3"/>
        <v>174.46722900519055</v>
      </c>
      <c r="K41" s="2"/>
      <c r="N41" s="2"/>
      <c r="O41" s="2"/>
      <c r="P41" s="2"/>
      <c r="Q41" s="2"/>
      <c r="R41" s="2"/>
      <c r="S41" s="2"/>
      <c r="W41" s="2"/>
      <c r="X41" s="2"/>
      <c r="Y41" s="2"/>
      <c r="Z41" s="2"/>
      <c r="AA41" s="2"/>
      <c r="AB41" s="2"/>
      <c r="AC41" s="2"/>
      <c r="AD41" s="2"/>
      <c r="AG41" s="2"/>
      <c r="AH41" s="2"/>
      <c r="AI41" s="2"/>
      <c r="AJ41" s="2"/>
      <c r="AK41" s="2"/>
      <c r="AL41" s="2"/>
      <c r="AM41" s="2"/>
    </row>
    <row r="42" spans="1:39" x14ac:dyDescent="0.25">
      <c r="A42" s="17">
        <v>35</v>
      </c>
      <c r="B42" s="8">
        <v>41944</v>
      </c>
      <c r="C42" s="9">
        <v>239.726</v>
      </c>
      <c r="D42" s="12">
        <f t="shared" si="5"/>
        <v>228.4732604483282</v>
      </c>
      <c r="E42" s="7">
        <f t="array" ref="E42">steyx_drug*SQRT(1/COUNT(months)+((A42-AVERAGE(months))^2/devsq_months))</f>
        <v>4.592496223406604</v>
      </c>
      <c r="F42" s="7">
        <f t="array" ref="F42">steyx_drug*SQRT(1+(1/COUNT(months))+((A42-AVERAGE(months))^2/devsq_months))</f>
        <v>40.72069179074559</v>
      </c>
      <c r="G42" s="7">
        <f t="shared" si="4"/>
        <v>237.58691973863171</v>
      </c>
      <c r="H42" s="7">
        <f t="shared" si="1"/>
        <v>219.3596011580247</v>
      </c>
      <c r="I42" s="7">
        <f t="shared" si="2"/>
        <v>281.01312911768366</v>
      </c>
      <c r="J42" s="7">
        <f t="shared" si="3"/>
        <v>175.93339177897275</v>
      </c>
      <c r="K42" s="2"/>
      <c r="N42" s="2"/>
      <c r="O42" s="2"/>
      <c r="P42" s="2"/>
      <c r="Q42" s="2"/>
      <c r="R42" s="2"/>
      <c r="S42" s="2"/>
      <c r="W42" s="2"/>
      <c r="X42" s="2"/>
      <c r="Y42" s="2"/>
      <c r="Z42" s="2"/>
      <c r="AA42" s="2"/>
      <c r="AB42" s="2"/>
      <c r="AC42" s="2"/>
      <c r="AD42" s="2"/>
      <c r="AG42" s="2"/>
      <c r="AH42" s="2"/>
      <c r="AI42" s="2"/>
      <c r="AJ42" s="2"/>
      <c r="AK42" s="2"/>
      <c r="AL42" s="2"/>
      <c r="AM42" s="2"/>
    </row>
    <row r="43" spans="1:39" x14ac:dyDescent="0.25">
      <c r="A43" s="17">
        <v>36</v>
      </c>
      <c r="B43" s="8">
        <v>41974</v>
      </c>
      <c r="C43" s="9">
        <v>222.5462</v>
      </c>
      <c r="D43" s="12">
        <f t="shared" si="5"/>
        <v>229.92946382435946</v>
      </c>
      <c r="E43" s="7">
        <f t="array" ref="E43">steyx_drug*SQRT(1/COUNT(months)+((A43-AVERAGE(months))^2/devsq_months))</f>
        <v>4.5278706344691653</v>
      </c>
      <c r="F43" s="7">
        <f t="array" ref="F43">steyx_drug*SQRT(1+(1/COUNT(months))+((A43-AVERAGE(months))^2/devsq_months))</f>
        <v>40.713453929105306</v>
      </c>
      <c r="G43" s="7">
        <f t="shared" si="4"/>
        <v>238.91487573668817</v>
      </c>
      <c r="H43" s="7">
        <f t="shared" si="1"/>
        <v>220.94405191203074</v>
      </c>
      <c r="I43" s="7">
        <f t="shared" si="2"/>
        <v>282.45999384342917</v>
      </c>
      <c r="J43" s="7">
        <f t="shared" si="3"/>
        <v>177.39893380528974</v>
      </c>
      <c r="K43" s="2"/>
      <c r="N43" s="2"/>
      <c r="O43" s="2"/>
      <c r="P43" s="2"/>
      <c r="Q43" s="2"/>
      <c r="R43" s="2"/>
      <c r="S43" s="2"/>
      <c r="W43" s="2"/>
      <c r="X43" s="2"/>
      <c r="Y43" s="2"/>
      <c r="Z43" s="2"/>
      <c r="AA43" s="2"/>
      <c r="AB43" s="2"/>
      <c r="AC43" s="2"/>
      <c r="AD43" s="2"/>
      <c r="AG43" s="2"/>
      <c r="AH43" s="2"/>
      <c r="AI43" s="2"/>
      <c r="AJ43" s="2"/>
      <c r="AK43" s="2"/>
      <c r="AL43" s="2"/>
      <c r="AM43" s="2"/>
    </row>
    <row r="44" spans="1:39" x14ac:dyDescent="0.25">
      <c r="A44" s="17">
        <v>37</v>
      </c>
      <c r="B44" s="8">
        <v>42005</v>
      </c>
      <c r="C44" s="9">
        <v>247</v>
      </c>
      <c r="D44" s="12">
        <f t="shared" si="5"/>
        <v>231.38566720039071</v>
      </c>
      <c r="E44" s="7">
        <f t="array" ref="E44">steyx_drug*SQRT(1/COUNT(months)+((A44-AVERAGE(months))^2/devsq_months))</f>
        <v>4.4667099012144122</v>
      </c>
      <c r="F44" s="7">
        <f t="array" ref="F44">steyx_drug*SQRT(1+(1/COUNT(months))+((A44-AVERAGE(months))^2/devsq_months))</f>
        <v>40.706697430478172</v>
      </c>
      <c r="G44" s="7">
        <f t="shared" si="4"/>
        <v>240.2497076280815</v>
      </c>
      <c r="H44" s="7">
        <f t="shared" si="1"/>
        <v>222.52162677269993</v>
      </c>
      <c r="I44" s="7">
        <f t="shared" si="2"/>
        <v>283.90747964775613</v>
      </c>
      <c r="J44" s="7">
        <f t="shared" si="3"/>
        <v>178.86385475302529</v>
      </c>
      <c r="K44" s="2"/>
      <c r="N44" s="2"/>
      <c r="O44" s="2"/>
      <c r="P44" s="2"/>
      <c r="Q44" s="2"/>
      <c r="R44" s="2"/>
      <c r="S44" s="2"/>
      <c r="W44" s="2"/>
      <c r="X44" s="2"/>
      <c r="Y44" s="2"/>
      <c r="Z44" s="2"/>
      <c r="AA44" s="2"/>
      <c r="AB44" s="2"/>
      <c r="AC44" s="2"/>
      <c r="AD44" s="2"/>
      <c r="AG44" s="2"/>
      <c r="AH44" s="2"/>
      <c r="AI44" s="2"/>
      <c r="AJ44" s="2"/>
      <c r="AK44" s="2"/>
      <c r="AL44" s="2"/>
      <c r="AM44" s="2"/>
    </row>
    <row r="45" spans="1:39" x14ac:dyDescent="0.25">
      <c r="A45" s="17">
        <v>38</v>
      </c>
      <c r="B45" s="8">
        <v>42036</v>
      </c>
      <c r="C45" s="9">
        <v>328.34219999999999</v>
      </c>
      <c r="D45" s="12">
        <f t="shared" si="5"/>
        <v>232.84187057642197</v>
      </c>
      <c r="E45" s="7">
        <f t="array" ref="E45">steyx_drug*SQRT(1/COUNT(months)+((A45-AVERAGE(months))^2/devsq_months))</f>
        <v>4.4091582121035211</v>
      </c>
      <c r="F45" s="7">
        <f t="array" ref="F45">steyx_drug*SQRT(1+(1/COUNT(months))+((A45-AVERAGE(months))^2/devsq_months))</f>
        <v>40.700422534591105</v>
      </c>
      <c r="G45" s="7">
        <f t="shared" si="4"/>
        <v>241.59170155012021</v>
      </c>
      <c r="H45" s="7">
        <f t="shared" si="1"/>
        <v>224.09203960272373</v>
      </c>
      <c r="I45" s="7">
        <f t="shared" si="2"/>
        <v>285.3555868399722</v>
      </c>
      <c r="J45" s="7">
        <f t="shared" si="3"/>
        <v>180.32815431287173</v>
      </c>
      <c r="K45" s="2"/>
      <c r="N45" s="2"/>
      <c r="O45" s="2"/>
      <c r="P45" s="2"/>
      <c r="Q45" s="2"/>
      <c r="R45" s="2"/>
      <c r="S45" s="2"/>
      <c r="W45" s="2"/>
      <c r="X45" s="2"/>
      <c r="Y45" s="2"/>
      <c r="Z45" s="2"/>
      <c r="AA45" s="2"/>
      <c r="AB45" s="2"/>
      <c r="AC45" s="2"/>
      <c r="AD45" s="2"/>
      <c r="AG45" s="2"/>
      <c r="AH45" s="2"/>
      <c r="AI45" s="2"/>
      <c r="AJ45" s="2"/>
      <c r="AK45" s="2"/>
      <c r="AL45" s="2"/>
      <c r="AM45" s="2"/>
    </row>
    <row r="46" spans="1:39" x14ac:dyDescent="0.25">
      <c r="A46" s="17">
        <v>39</v>
      </c>
      <c r="B46" s="8">
        <v>42064</v>
      </c>
      <c r="C46" s="9">
        <v>227.27269999999999</v>
      </c>
      <c r="D46" s="12">
        <f t="shared" si="5"/>
        <v>234.29807395245325</v>
      </c>
      <c r="E46" s="7">
        <f t="array" ref="E46">steyx_drug*SQRT(1/COUNT(months)+((A46-AVERAGE(months))^2/devsq_months))</f>
        <v>4.3553586391647876</v>
      </c>
      <c r="F46" s="7">
        <f t="array" ref="F46">steyx_drug*SQRT(1+(1/COUNT(months))+((A46-AVERAGE(months))^2/devsq_months))</f>
        <v>40.694629464225855</v>
      </c>
      <c r="G46" s="7">
        <f t="shared" si="4"/>
        <v>242.9411414245881</v>
      </c>
      <c r="H46" s="7">
        <f t="shared" si="1"/>
        <v>225.65500648031841</v>
      </c>
      <c r="I46" s="7">
        <f t="shared" si="2"/>
        <v>286.80431570752148</v>
      </c>
      <c r="J46" s="7">
        <f t="shared" si="3"/>
        <v>181.79183219738502</v>
      </c>
      <c r="K46" s="2"/>
      <c r="N46" s="2"/>
      <c r="O46" s="2"/>
      <c r="P46" s="2"/>
      <c r="Q46" s="2"/>
      <c r="R46" s="2"/>
      <c r="S46" s="2"/>
      <c r="W46" s="2"/>
      <c r="X46" s="2"/>
      <c r="Y46" s="2"/>
      <c r="Z46" s="2"/>
      <c r="AA46" s="2"/>
      <c r="AB46" s="2"/>
      <c r="AC46" s="2"/>
      <c r="AD46" s="2"/>
      <c r="AG46" s="2"/>
      <c r="AH46" s="2"/>
      <c r="AI46" s="2"/>
      <c r="AJ46" s="2"/>
      <c r="AK46" s="2"/>
      <c r="AL46" s="2"/>
      <c r="AM46" s="2"/>
    </row>
    <row r="47" spans="1:39" x14ac:dyDescent="0.25">
      <c r="A47" s="17">
        <v>40</v>
      </c>
      <c r="B47" s="8">
        <v>42095</v>
      </c>
      <c r="C47" s="9">
        <v>240.23439999999999</v>
      </c>
      <c r="D47" s="12">
        <f t="shared" si="5"/>
        <v>235.75427732848451</v>
      </c>
      <c r="E47" s="7">
        <f t="array" ref="E47">steyx_drug*SQRT(1/COUNT(months)+((A47-AVERAGE(months))^2/devsq_months))</f>
        <v>4.3054518404888888</v>
      </c>
      <c r="F47" s="7">
        <f t="array" ref="F47">steyx_drug*SQRT(1+(1/COUNT(months))+((A47-AVERAGE(months))^2/devsq_months))</f>
        <v>40.689318425179607</v>
      </c>
      <c r="G47" s="7">
        <f t="shared" si="4"/>
        <v>244.29830638288834</v>
      </c>
      <c r="H47" s="7">
        <f t="shared" si="1"/>
        <v>227.21024827408067</v>
      </c>
      <c r="I47" s="7">
        <f t="shared" si="2"/>
        <v>288.25366651593373</v>
      </c>
      <c r="J47" s="7">
        <f t="shared" si="3"/>
        <v>183.25488814103525</v>
      </c>
      <c r="K47" s="2"/>
      <c r="N47" s="2"/>
      <c r="O47" s="2"/>
      <c r="P47" s="2"/>
      <c r="Q47" s="2"/>
      <c r="R47" s="2"/>
      <c r="S47" s="2"/>
      <c r="W47" s="2"/>
      <c r="X47" s="2"/>
      <c r="Y47" s="2"/>
      <c r="Z47" s="2"/>
      <c r="AA47" s="2"/>
      <c r="AB47" s="2"/>
      <c r="AC47" s="2"/>
      <c r="AD47" s="2"/>
      <c r="AG47" s="2"/>
      <c r="AH47" s="2"/>
      <c r="AI47" s="2"/>
      <c r="AJ47" s="2"/>
      <c r="AK47" s="2"/>
      <c r="AL47" s="2"/>
      <c r="AM47" s="2"/>
    </row>
    <row r="48" spans="1:39" x14ac:dyDescent="0.25">
      <c r="A48" s="17">
        <v>41</v>
      </c>
      <c r="B48" s="8">
        <v>42125</v>
      </c>
      <c r="C48" s="9">
        <v>203.57140000000001</v>
      </c>
      <c r="D48" s="12">
        <f t="shared" si="5"/>
        <v>237.21048070451576</v>
      </c>
      <c r="E48" s="7">
        <f t="array" ref="E48">steyx_drug*SQRT(1/COUNT(months)+((A48-AVERAGE(months))^2/devsq_months))</f>
        <v>4.2595746459506207</v>
      </c>
      <c r="F48" s="7">
        <f t="array" ref="F48">steyx_drug*SQRT(1+(1/COUNT(months))+((A48-AVERAGE(months))^2/devsq_months))</f>
        <v>40.684489606228531</v>
      </c>
      <c r="G48" s="7">
        <f t="shared" si="4"/>
        <v>245.66346795945424</v>
      </c>
      <c r="H48" s="7">
        <f t="shared" si="1"/>
        <v>228.75749344957728</v>
      </c>
      <c r="I48" s="7">
        <f t="shared" si="2"/>
        <v>289.70363950877748</v>
      </c>
      <c r="J48" s="7">
        <f t="shared" si="3"/>
        <v>184.71732190025403</v>
      </c>
      <c r="K48" s="2"/>
      <c r="N48" s="2"/>
      <c r="O48" s="2"/>
      <c r="P48" s="2"/>
      <c r="Q48" s="2"/>
      <c r="R48" s="2"/>
      <c r="S48" s="2"/>
      <c r="W48" s="2"/>
      <c r="X48" s="2"/>
      <c r="Y48" s="2"/>
      <c r="Z48" s="2"/>
      <c r="AA48" s="2"/>
      <c r="AB48" s="2"/>
      <c r="AC48" s="2"/>
      <c r="AD48" s="2"/>
      <c r="AG48" s="2"/>
      <c r="AH48" s="2"/>
      <c r="AI48" s="2"/>
      <c r="AJ48" s="2"/>
      <c r="AK48" s="2"/>
      <c r="AL48" s="2"/>
      <c r="AM48" s="2"/>
    </row>
    <row r="49" spans="1:39" x14ac:dyDescent="0.25">
      <c r="A49" s="17">
        <v>42</v>
      </c>
      <c r="B49" s="8">
        <v>42156</v>
      </c>
      <c r="C49" s="9">
        <v>208.7287</v>
      </c>
      <c r="D49" s="12">
        <f t="shared" si="5"/>
        <v>238.66668408054704</v>
      </c>
      <c r="E49" s="7">
        <f t="array" ref="E49">steyx_drug*SQRT(1/COUNT(months)+((A49-AVERAGE(months))^2/devsq_months))</f>
        <v>4.217858546314222</v>
      </c>
      <c r="F49" s="7">
        <f t="array" ref="F49">steyx_drug*SQRT(1+(1/COUNT(months))+((A49-AVERAGE(months))^2/devsq_months))</f>
        <v>40.680143179094237</v>
      </c>
      <c r="G49" s="7">
        <f t="shared" si="4"/>
        <v>247.03688709342805</v>
      </c>
      <c r="H49" s="7">
        <f t="shared" si="1"/>
        <v>230.29648106766604</v>
      </c>
      <c r="I49" s="7">
        <f t="shared" si="2"/>
        <v>291.15423490761646</v>
      </c>
      <c r="J49" s="7">
        <f t="shared" si="3"/>
        <v>186.17913325347763</v>
      </c>
      <c r="K49" s="2"/>
      <c r="N49" s="2"/>
      <c r="O49" s="2"/>
      <c r="P49" s="2"/>
      <c r="Q49" s="2"/>
      <c r="R49" s="2"/>
      <c r="S49" s="2"/>
      <c r="W49" s="2"/>
      <c r="X49" s="2"/>
      <c r="Y49" s="2"/>
      <c r="Z49" s="2"/>
      <c r="AA49" s="2"/>
      <c r="AB49" s="2"/>
      <c r="AC49" s="2"/>
      <c r="AD49" s="2"/>
      <c r="AG49" s="2"/>
      <c r="AH49" s="2"/>
      <c r="AI49" s="2"/>
      <c r="AJ49" s="2"/>
      <c r="AK49" s="2"/>
      <c r="AL49" s="2"/>
      <c r="AM49" s="2"/>
    </row>
    <row r="50" spans="1:39" x14ac:dyDescent="0.25">
      <c r="A50" s="17">
        <v>43</v>
      </c>
      <c r="B50" s="8">
        <v>42186</v>
      </c>
      <c r="C50" s="9">
        <v>267.8571</v>
      </c>
      <c r="D50" s="12">
        <f t="shared" si="5"/>
        <v>240.1228874565783</v>
      </c>
      <c r="E50" s="7">
        <f t="array" ref="E50">steyx_drug*SQRT(1/COUNT(months)+((A50-AVERAGE(months))^2/devsq_months))</f>
        <v>4.1804281129617431</v>
      </c>
      <c r="F50" s="7">
        <f t="array" ref="F50">steyx_drug*SQRT(1+(1/COUNT(months))+((A50-AVERAGE(months))^2/devsq_months))</f>
        <v>40.676279298413377</v>
      </c>
      <c r="G50" s="7">
        <f t="shared" si="4"/>
        <v>248.41881099266317</v>
      </c>
      <c r="H50" s="7">
        <f t="shared" si="1"/>
        <v>231.82696392049343</v>
      </c>
      <c r="I50" s="7">
        <f t="shared" si="2"/>
        <v>292.60545291197059</v>
      </c>
      <c r="J50" s="7">
        <f t="shared" si="3"/>
        <v>187.64032200118601</v>
      </c>
      <c r="K50" s="2"/>
      <c r="N50" s="2"/>
      <c r="O50" s="2"/>
      <c r="P50" s="2"/>
      <c r="Q50" s="2"/>
      <c r="R50" s="2"/>
      <c r="S50" s="2"/>
      <c r="W50" s="2"/>
      <c r="X50" s="2"/>
      <c r="Y50" s="2"/>
      <c r="Z50" s="2"/>
      <c r="AA50" s="2"/>
      <c r="AB50" s="2"/>
      <c r="AC50" s="2"/>
      <c r="AD50" s="2"/>
      <c r="AG50" s="2"/>
      <c r="AH50" s="2"/>
      <c r="AI50" s="2"/>
      <c r="AJ50" s="2"/>
      <c r="AK50" s="2"/>
      <c r="AL50" s="2"/>
      <c r="AM50" s="2"/>
    </row>
    <row r="51" spans="1:39" x14ac:dyDescent="0.25">
      <c r="A51" s="17">
        <v>44</v>
      </c>
      <c r="B51" s="8">
        <v>42217</v>
      </c>
      <c r="C51" s="9">
        <v>200.20750000000001</v>
      </c>
      <c r="D51" s="12">
        <f t="shared" si="5"/>
        <v>241.57909083260955</v>
      </c>
      <c r="E51" s="7">
        <f t="array" ref="E51">steyx_drug*SQRT(1/COUNT(months)+((A51-AVERAGE(months))^2/devsq_months))</f>
        <v>4.1473993824082358</v>
      </c>
      <c r="F51" s="7">
        <f t="array" ref="F51">steyx_drug*SQRT(1+(1/COUNT(months))+((A51-AVERAGE(months))^2/devsq_months))</f>
        <v>40.672898101710082</v>
      </c>
      <c r="G51" s="7">
        <f t="shared" si="4"/>
        <v>249.80946992784726</v>
      </c>
      <c r="H51" s="7">
        <f t="shared" si="1"/>
        <v>233.34871173737184</v>
      </c>
      <c r="I51" s="7">
        <f t="shared" si="2"/>
        <v>294.05729369928042</v>
      </c>
      <c r="J51" s="7">
        <f t="shared" si="3"/>
        <v>189.10088796593871</v>
      </c>
      <c r="K51" s="2"/>
      <c r="N51" s="2"/>
      <c r="O51" s="2"/>
      <c r="P51" s="2"/>
      <c r="Q51" s="2"/>
      <c r="R51" s="2"/>
      <c r="S51" s="2"/>
      <c r="W51" s="2"/>
      <c r="X51" s="2"/>
      <c r="Y51" s="2"/>
      <c r="Z51" s="2"/>
      <c r="AA51" s="2"/>
      <c r="AB51" s="2"/>
      <c r="AC51" s="2"/>
      <c r="AD51" s="2"/>
      <c r="AG51" s="2"/>
      <c r="AH51" s="2"/>
      <c r="AI51" s="2"/>
      <c r="AJ51" s="2"/>
      <c r="AK51" s="2"/>
      <c r="AL51" s="2"/>
      <c r="AM51" s="2"/>
    </row>
    <row r="52" spans="1:39" x14ac:dyDescent="0.25">
      <c r="A52" s="17">
        <v>45</v>
      </c>
      <c r="B52" s="8">
        <v>42248</v>
      </c>
      <c r="C52" s="9">
        <v>291.41719999999998</v>
      </c>
      <c r="D52" s="12">
        <f t="shared" si="5"/>
        <v>243.03529420864083</v>
      </c>
      <c r="E52" s="7">
        <f t="array" ref="E52">steyx_drug*SQRT(1/COUNT(months)+((A52-AVERAGE(months))^2/devsq_months))</f>
        <v>4.118878246002657</v>
      </c>
      <c r="F52" s="7">
        <f t="array" ref="F52">steyx_drug*SQRT(1+(1/COUNT(months))+((A52-AVERAGE(months))^2/devsq_months))</f>
        <v>40.669999709371595</v>
      </c>
      <c r="G52" s="7">
        <f t="shared" si="4"/>
        <v>251.20907403691606</v>
      </c>
      <c r="H52" s="7">
        <f t="shared" si="1"/>
        <v>234.86151438036561</v>
      </c>
      <c r="I52" s="7">
        <f t="shared" si="2"/>
        <v>295.50975742487549</v>
      </c>
      <c r="J52" s="7">
        <f t="shared" si="3"/>
        <v>190.56083099240615</v>
      </c>
      <c r="K52" s="2"/>
      <c r="N52" s="2"/>
      <c r="O52" s="2"/>
      <c r="P52" s="2"/>
      <c r="Q52" s="2"/>
      <c r="R52" s="2"/>
      <c r="S52" s="2"/>
      <c r="W52" s="2"/>
      <c r="X52" s="2"/>
      <c r="Y52" s="2"/>
      <c r="Z52" s="2"/>
      <c r="AA52" s="2"/>
      <c r="AB52" s="2"/>
      <c r="AC52" s="2"/>
      <c r="AD52" s="2"/>
      <c r="AG52" s="2"/>
      <c r="AH52" s="2"/>
      <c r="AI52" s="2"/>
      <c r="AJ52" s="2"/>
      <c r="AK52" s="2"/>
      <c r="AL52" s="2"/>
      <c r="AM52" s="2"/>
    </row>
    <row r="53" spans="1:39" x14ac:dyDescent="0.25">
      <c r="A53" s="17">
        <v>46</v>
      </c>
      <c r="B53" s="8">
        <v>42278</v>
      </c>
      <c r="C53" s="9">
        <v>272.98849999999999</v>
      </c>
      <c r="D53" s="12">
        <f t="shared" si="5"/>
        <v>244.49149758467209</v>
      </c>
      <c r="E53" s="7">
        <f t="array" ref="E53">steyx_drug*SQRT(1/COUNT(months)+((A53-AVERAGE(months))^2/devsq_months))</f>
        <v>4.0949588901748486</v>
      </c>
      <c r="F53" s="7">
        <f t="array" ref="F53">steyx_drug*SQRT(1+(1/COUNT(months))+((A53-AVERAGE(months))^2/devsq_months))</f>
        <v>40.667584224626786</v>
      </c>
      <c r="G53" s="7">
        <f t="shared" si="4"/>
        <v>252.61781022977425</v>
      </c>
      <c r="H53" s="7">
        <f t="shared" si="1"/>
        <v>236.36518493956993</v>
      </c>
      <c r="I53" s="7">
        <f t="shared" si="2"/>
        <v>296.96284422194691</v>
      </c>
      <c r="J53" s="7">
        <f t="shared" si="3"/>
        <v>192.02015094739727</v>
      </c>
      <c r="K53" s="2"/>
      <c r="N53" s="2"/>
      <c r="O53" s="2"/>
      <c r="P53" s="2"/>
      <c r="Q53" s="2"/>
      <c r="R53" s="2"/>
      <c r="S53" s="2"/>
      <c r="W53" s="2"/>
      <c r="X53" s="2"/>
      <c r="Y53" s="2"/>
      <c r="Z53" s="2"/>
      <c r="AA53" s="2"/>
      <c r="AB53" s="2"/>
      <c r="AC53" s="2"/>
      <c r="AD53" s="2"/>
      <c r="AG53" s="2"/>
      <c r="AH53" s="2"/>
      <c r="AI53" s="2"/>
      <c r="AJ53" s="2"/>
      <c r="AK53" s="2"/>
      <c r="AL53" s="2"/>
      <c r="AM53" s="2"/>
    </row>
    <row r="54" spans="1:39" x14ac:dyDescent="0.25">
      <c r="A54" s="17">
        <v>47</v>
      </c>
      <c r="B54" s="8">
        <v>42309</v>
      </c>
      <c r="C54" s="9">
        <v>210.3689</v>
      </c>
      <c r="D54" s="12">
        <f t="shared" si="5"/>
        <v>245.94770096070334</v>
      </c>
      <c r="E54" s="7">
        <f t="array" ref="E54">steyx_drug*SQRT(1/COUNT(months)+((A54-AVERAGE(months))^2/devsq_months))</f>
        <v>4.0757223356951711</v>
      </c>
      <c r="F54" s="7">
        <f t="array" ref="F54">steyx_drug*SQRT(1+(1/COUNT(months))+((A54-AVERAGE(months))^2/devsq_months))</f>
        <v>40.665651733527845</v>
      </c>
      <c r="G54" s="7">
        <f t="shared" si="4"/>
        <v>254.03583928950368</v>
      </c>
      <c r="H54" s="7">
        <f t="shared" si="1"/>
        <v>237.859562631903</v>
      </c>
      <c r="I54" s="7">
        <f t="shared" si="2"/>
        <v>298.41655420152352</v>
      </c>
      <c r="J54" s="7">
        <f t="shared" si="3"/>
        <v>193.47884771988319</v>
      </c>
      <c r="K54" s="2"/>
      <c r="N54" s="2"/>
      <c r="O54" s="2"/>
      <c r="P54" s="2"/>
      <c r="Q54" s="2"/>
      <c r="R54" s="2"/>
      <c r="S54" s="2"/>
      <c r="W54" s="2"/>
      <c r="X54" s="2"/>
      <c r="Y54" s="2"/>
      <c r="Z54" s="2"/>
      <c r="AA54" s="2"/>
      <c r="AB54" s="2"/>
      <c r="AC54" s="2"/>
      <c r="AD54" s="2"/>
      <c r="AG54" s="2"/>
      <c r="AH54" s="2"/>
      <c r="AI54" s="2"/>
      <c r="AJ54" s="2"/>
      <c r="AK54" s="2"/>
      <c r="AL54" s="2"/>
      <c r="AM54" s="2"/>
    </row>
    <row r="55" spans="1:39" x14ac:dyDescent="0.25">
      <c r="A55" s="17">
        <v>48</v>
      </c>
      <c r="B55" s="8">
        <v>42339</v>
      </c>
      <c r="C55" s="9">
        <v>200.6403</v>
      </c>
      <c r="D55" s="7">
        <f t="shared" si="5"/>
        <v>247.40390433673463</v>
      </c>
      <c r="E55" s="7">
        <f t="array" ref="E55">steyx_drug*SQRT(1/COUNT(months)+((A55-AVERAGE(months))^2/devsq_months))</f>
        <v>4.0612351251535976</v>
      </c>
      <c r="F55" s="7">
        <f t="array" ref="F55">steyx_drug*SQRT(1+(1/COUNT(months))+((A55-AVERAGE(months))^2/devsq_months))</f>
        <v>40.664202304934904</v>
      </c>
      <c r="G55" s="7">
        <f t="shared" si="4"/>
        <v>255.46329326770862</v>
      </c>
      <c r="H55" s="7">
        <f t="shared" si="1"/>
        <v>239.34451540576063</v>
      </c>
      <c r="I55" s="7">
        <f t="shared" si="2"/>
        <v>299.87088745245205</v>
      </c>
      <c r="J55" s="7">
        <f t="shared" si="3"/>
        <v>194.9369212210172</v>
      </c>
      <c r="K55" s="2"/>
      <c r="N55" s="2"/>
      <c r="O55" s="2"/>
      <c r="P55" s="2"/>
      <c r="Q55" s="2"/>
      <c r="R55" s="2"/>
      <c r="S55" s="2"/>
      <c r="V55" s="3"/>
      <c r="W55" s="2"/>
      <c r="X55" s="2"/>
      <c r="Y55" s="2"/>
      <c r="Z55" s="2"/>
      <c r="AA55" s="2"/>
      <c r="AB55" s="2"/>
      <c r="AC55" s="2"/>
      <c r="AD55" s="2"/>
      <c r="AG55" s="2"/>
      <c r="AH55" s="2"/>
      <c r="AI55" s="2"/>
      <c r="AJ55" s="2"/>
      <c r="AK55" s="2"/>
      <c r="AL55" s="2"/>
      <c r="AM55" s="2"/>
    </row>
    <row r="56" spans="1:39" x14ac:dyDescent="0.25">
      <c r="A56" s="17">
        <v>49</v>
      </c>
      <c r="B56" s="8"/>
      <c r="C56" s="9"/>
      <c r="D56" s="7">
        <f t="shared" si="5"/>
        <v>248.86010771276588</v>
      </c>
      <c r="E56" s="7">
        <f t="array" ref="E56">steyx_drug*SQRT(1/COUNT(months)+((A56-AVERAGE(months))^2/devsq_months))</f>
        <v>4.0515482058729839</v>
      </c>
      <c r="F56" s="7">
        <f t="array" ref="F56">steyx_drug*SQRT(1+(1/COUNT(months))+((A56-AVERAGE(months))^2/devsq_months))</f>
        <v>40.663235990503814</v>
      </c>
      <c r="G56" s="7">
        <f t="shared" ref="G56:G57" si="6">D56+TINV(0.05,COUNT(months)-2)*E56</f>
        <v>256.90027326769302</v>
      </c>
      <c r="H56" s="7">
        <f t="shared" ref="H56:H57" si="7">D56-TINV(0.05,COUNT(months)-2)*E56</f>
        <v>240.81994215783874</v>
      </c>
      <c r="I56" s="7">
        <f t="shared" ref="I56:I57" si="8">D56+TINV(0.2,COUNT(months)-2)*F56</f>
        <v>301.32584404138146</v>
      </c>
      <c r="J56" s="7">
        <f t="shared" ref="J56:J57" si="9">D56-TINV(0.2,COUNT(months)-2)*F56</f>
        <v>196.3943713841503</v>
      </c>
      <c r="K56" s="2"/>
      <c r="N56" s="2"/>
      <c r="O56" s="2"/>
      <c r="P56" s="2"/>
      <c r="Q56" s="2"/>
      <c r="R56" s="2"/>
      <c r="S56" s="2"/>
      <c r="V56" s="3"/>
      <c r="W56" s="2"/>
      <c r="X56" s="2"/>
      <c r="Y56" s="2"/>
      <c r="Z56" s="2"/>
      <c r="AA56" s="2"/>
      <c r="AB56" s="2"/>
      <c r="AC56" s="2"/>
      <c r="AD56" s="2"/>
      <c r="AG56" s="2"/>
      <c r="AH56" s="2"/>
      <c r="AI56" s="2"/>
      <c r="AJ56" s="2"/>
      <c r="AK56" s="2"/>
      <c r="AL56" s="2"/>
      <c r="AM56" s="2"/>
    </row>
    <row r="57" spans="1:39" x14ac:dyDescent="0.25">
      <c r="A57" s="17">
        <v>50</v>
      </c>
      <c r="B57" s="8"/>
      <c r="C57" s="9"/>
      <c r="D57" s="7">
        <f t="shared" si="5"/>
        <v>250.31631108879714</v>
      </c>
      <c r="E57" s="7">
        <f t="array" ref="E57">steyx_drug*SQRT(1/COUNT(months)+((A57-AVERAGE(months))^2/devsq_months))</f>
        <v>4.0466960505921641</v>
      </c>
      <c r="F57" s="7">
        <f t="array" ref="F57">steyx_drug*SQRT(1+(1/COUNT(months))+((A57-AVERAGE(months))^2/devsq_months))</f>
        <v>40.662752824676907</v>
      </c>
      <c r="G57" s="7">
        <f t="shared" si="6"/>
        <v>258.34684769948529</v>
      </c>
      <c r="H57" s="7">
        <f t="shared" si="7"/>
        <v>242.28577447810898</v>
      </c>
      <c r="I57" s="7">
        <f t="shared" si="8"/>
        <v>302.78142401275102</v>
      </c>
      <c r="J57" s="7">
        <f t="shared" si="9"/>
        <v>197.85119816484328</v>
      </c>
      <c r="K57" s="2"/>
      <c r="N57" s="2"/>
      <c r="O57" s="2"/>
      <c r="P57" s="2"/>
      <c r="Q57" s="2"/>
      <c r="R57" s="2"/>
      <c r="S57" s="2"/>
      <c r="V57" s="3"/>
      <c r="W57" s="2"/>
      <c r="X57" s="2"/>
      <c r="Y57" s="2"/>
      <c r="Z57" s="2"/>
      <c r="AA57" s="2"/>
      <c r="AB57" s="2"/>
      <c r="AC57" s="2"/>
      <c r="AD57" s="2"/>
      <c r="AG57" s="2"/>
      <c r="AH57" s="2"/>
      <c r="AI57" s="2"/>
      <c r="AJ57" s="2"/>
      <c r="AK57" s="2"/>
      <c r="AL57" s="2"/>
      <c r="AM57" s="2"/>
    </row>
    <row r="58" spans="1:39" x14ac:dyDescent="0.25">
      <c r="A58" s="17">
        <v>51</v>
      </c>
      <c r="B58" s="8"/>
      <c r="C58" s="9"/>
      <c r="D58" s="7">
        <f t="shared" si="5"/>
        <v>251.77251446482842</v>
      </c>
      <c r="E58" s="7">
        <f t="array" ref="E58">steyx_drug*SQRT(1/COUNT(months)+((A58-AVERAGE(months))^2/devsq_months))</f>
        <v>4.0466960505921641</v>
      </c>
      <c r="F58" s="7">
        <f t="array" ref="F58">steyx_drug*SQRT(1+(1/COUNT(months))+((A58-AVERAGE(months))^2/devsq_months))</f>
        <v>40.662752824676907</v>
      </c>
      <c r="G58" s="7">
        <f t="shared" ref="G58:G107" si="10">D58+TINV(0.05,COUNT(months)-2)*E58</f>
        <v>259.80305107551658</v>
      </c>
      <c r="H58" s="7">
        <f t="shared" ref="H58:H107" si="11">D58-TINV(0.05,COUNT(months)-2)*E58</f>
        <v>243.74197785414026</v>
      </c>
      <c r="I58" s="7">
        <f t="shared" ref="I58:I107" si="12">D58+TINV(0.2,COUNT(months)-2)*F58</f>
        <v>304.23762738878224</v>
      </c>
      <c r="J58" s="7">
        <f t="shared" ref="J58:J107" si="13">D58-TINV(0.2,COUNT(months)-2)*F58</f>
        <v>199.30740154087457</v>
      </c>
      <c r="K58" s="2"/>
      <c r="N58" s="2"/>
      <c r="O58" s="2"/>
      <c r="P58" s="2"/>
      <c r="Q58" s="2"/>
      <c r="R58" s="2"/>
      <c r="S58" s="2"/>
      <c r="V58" s="3"/>
      <c r="W58" s="2"/>
      <c r="X58" s="2"/>
      <c r="Y58" s="2"/>
      <c r="Z58" s="2"/>
      <c r="AA58" s="2"/>
      <c r="AB58" s="2"/>
      <c r="AC58" s="2"/>
      <c r="AD58" s="2"/>
      <c r="AG58" s="2"/>
      <c r="AH58" s="2"/>
      <c r="AI58" s="2"/>
      <c r="AJ58" s="2"/>
      <c r="AK58" s="2"/>
      <c r="AL58" s="2"/>
      <c r="AM58" s="2"/>
    </row>
    <row r="59" spans="1:39" x14ac:dyDescent="0.25">
      <c r="A59" s="17">
        <v>52</v>
      </c>
      <c r="B59" s="8"/>
      <c r="C59" s="9"/>
      <c r="D59" s="7">
        <f t="shared" si="5"/>
        <v>253.22871784085967</v>
      </c>
      <c r="E59" s="7">
        <f t="array" ref="E59">steyx_drug*SQRT(1/COUNT(months)+((A59-AVERAGE(months))^2/devsq_months))</f>
        <v>4.0515482058729839</v>
      </c>
      <c r="F59" s="7">
        <f t="array" ref="F59">steyx_drug*SQRT(1+(1/COUNT(months))+((A59-AVERAGE(months))^2/devsq_months))</f>
        <v>40.663235990503814</v>
      </c>
      <c r="G59" s="7">
        <f t="shared" si="10"/>
        <v>261.26888339578682</v>
      </c>
      <c r="H59" s="7">
        <f t="shared" si="11"/>
        <v>245.18855228593253</v>
      </c>
      <c r="I59" s="7">
        <f t="shared" si="12"/>
        <v>305.69445416947525</v>
      </c>
      <c r="J59" s="7">
        <f t="shared" si="13"/>
        <v>200.7629815122441</v>
      </c>
      <c r="K59" s="2"/>
      <c r="N59" s="2"/>
      <c r="O59" s="2"/>
      <c r="P59" s="2"/>
      <c r="Q59" s="2"/>
      <c r="R59" s="2"/>
      <c r="S59" s="2"/>
      <c r="V59" s="3"/>
      <c r="W59" s="2"/>
      <c r="X59" s="2"/>
      <c r="Y59" s="2"/>
      <c r="Z59" s="2"/>
      <c r="AA59" s="2"/>
      <c r="AB59" s="2"/>
      <c r="AC59" s="2"/>
      <c r="AD59" s="2"/>
      <c r="AG59" s="2"/>
      <c r="AH59" s="2"/>
      <c r="AI59" s="2"/>
      <c r="AJ59" s="2"/>
      <c r="AK59" s="2"/>
      <c r="AL59" s="2"/>
      <c r="AM59" s="2"/>
    </row>
    <row r="60" spans="1:39" x14ac:dyDescent="0.25">
      <c r="A60" s="17">
        <v>53</v>
      </c>
      <c r="B60" s="8"/>
      <c r="C60" s="9"/>
      <c r="D60" s="7">
        <f t="shared" si="5"/>
        <v>254.68492121689093</v>
      </c>
      <c r="E60" s="7">
        <f t="array" ref="E60">steyx_drug*SQRT(1/COUNT(months)+((A60-AVERAGE(months))^2/devsq_months))</f>
        <v>4.0612351251535976</v>
      </c>
      <c r="F60" s="7">
        <f t="array" ref="F60">steyx_drug*SQRT(1+(1/COUNT(months))+((A60-AVERAGE(months))^2/devsq_months))</f>
        <v>40.664202304934904</v>
      </c>
      <c r="G60" s="7">
        <f t="shared" si="10"/>
        <v>262.74431014786489</v>
      </c>
      <c r="H60" s="7">
        <f t="shared" si="11"/>
        <v>246.62553228591693</v>
      </c>
      <c r="I60" s="7">
        <f t="shared" si="12"/>
        <v>307.15190433260835</v>
      </c>
      <c r="J60" s="7">
        <f t="shared" si="13"/>
        <v>202.2179381011735</v>
      </c>
      <c r="K60" s="2"/>
      <c r="N60" s="2"/>
      <c r="O60" s="2"/>
      <c r="P60" s="2"/>
      <c r="Q60" s="2"/>
      <c r="R60" s="2"/>
      <c r="S60" s="2"/>
      <c r="V60" s="3"/>
      <c r="W60" s="2"/>
      <c r="X60" s="2"/>
      <c r="Y60" s="2"/>
      <c r="Z60" s="2"/>
      <c r="AA60" s="2"/>
      <c r="AB60" s="2"/>
      <c r="AC60" s="2"/>
      <c r="AD60" s="2"/>
      <c r="AG60" s="2"/>
      <c r="AH60" s="2"/>
      <c r="AI60" s="2"/>
      <c r="AJ60" s="2"/>
      <c r="AK60" s="2"/>
      <c r="AL60" s="2"/>
      <c r="AM60" s="2"/>
    </row>
    <row r="61" spans="1:39" x14ac:dyDescent="0.25">
      <c r="A61" s="17">
        <v>54</v>
      </c>
      <c r="B61" s="8"/>
      <c r="C61" s="9"/>
      <c r="D61" s="7">
        <f t="shared" si="5"/>
        <v>256.14112459292221</v>
      </c>
      <c r="E61" s="7">
        <f t="array" ref="E61">steyx_drug*SQRT(1/COUNT(months)+((A61-AVERAGE(months))^2/devsq_months))</f>
        <v>4.0757223356951711</v>
      </c>
      <c r="F61" s="7">
        <f t="array" ref="F61">steyx_drug*SQRT(1+(1/COUNT(months))+((A61-AVERAGE(months))^2/devsq_months))</f>
        <v>40.665651733527845</v>
      </c>
      <c r="G61" s="7">
        <f t="shared" si="10"/>
        <v>264.22926292172258</v>
      </c>
      <c r="H61" s="7">
        <f t="shared" si="11"/>
        <v>248.05298626412187</v>
      </c>
      <c r="I61" s="7">
        <f t="shared" si="12"/>
        <v>308.60997783374239</v>
      </c>
      <c r="J61" s="7">
        <f t="shared" si="13"/>
        <v>203.67227135210206</v>
      </c>
      <c r="K61" s="2"/>
      <c r="N61" s="2"/>
      <c r="O61" s="2"/>
      <c r="P61" s="2"/>
      <c r="Q61" s="2"/>
      <c r="R61" s="2"/>
      <c r="S61" s="2"/>
      <c r="V61" s="3"/>
      <c r="W61" s="2"/>
      <c r="X61" s="2"/>
      <c r="Y61" s="2"/>
      <c r="Z61" s="2"/>
      <c r="AA61" s="2"/>
      <c r="AB61" s="2"/>
      <c r="AC61" s="2"/>
      <c r="AD61" s="2"/>
      <c r="AG61" s="2"/>
      <c r="AH61" s="2"/>
      <c r="AI61" s="2"/>
      <c r="AJ61" s="2"/>
      <c r="AK61" s="2"/>
      <c r="AL61" s="2"/>
      <c r="AM61" s="2"/>
    </row>
    <row r="62" spans="1:39" x14ac:dyDescent="0.25">
      <c r="A62" s="17">
        <v>55</v>
      </c>
      <c r="B62" s="8"/>
      <c r="C62" s="9"/>
      <c r="D62" s="7">
        <f t="shared" si="5"/>
        <v>257.59732796895344</v>
      </c>
      <c r="E62" s="7">
        <f t="array" ref="E62">steyx_drug*SQRT(1/COUNT(months)+((A62-AVERAGE(months))^2/devsq_months))</f>
        <v>4.0949588901748486</v>
      </c>
      <c r="F62" s="7">
        <f t="array" ref="F62">steyx_drug*SQRT(1+(1/COUNT(months))+((A62-AVERAGE(months))^2/devsq_months))</f>
        <v>40.667584224626786</v>
      </c>
      <c r="G62" s="7">
        <f t="shared" si="10"/>
        <v>265.72364061405557</v>
      </c>
      <c r="H62" s="7">
        <f t="shared" si="11"/>
        <v>249.47101532385128</v>
      </c>
      <c r="I62" s="7">
        <f t="shared" si="12"/>
        <v>310.06867460622829</v>
      </c>
      <c r="J62" s="7">
        <f t="shared" si="13"/>
        <v>205.12598133167859</v>
      </c>
      <c r="K62" s="2"/>
      <c r="N62" s="2"/>
      <c r="O62" s="2"/>
      <c r="P62" s="2"/>
      <c r="Q62" s="2"/>
      <c r="R62" s="2"/>
      <c r="S62" s="2"/>
      <c r="V62" s="3"/>
      <c r="W62" s="2"/>
      <c r="X62" s="2"/>
      <c r="Y62" s="2"/>
      <c r="Z62" s="2"/>
      <c r="AA62" s="2"/>
      <c r="AB62" s="2"/>
      <c r="AC62" s="2"/>
      <c r="AD62" s="2"/>
      <c r="AG62" s="2"/>
      <c r="AH62" s="2"/>
      <c r="AI62" s="2"/>
      <c r="AJ62" s="2"/>
      <c r="AK62" s="2"/>
      <c r="AL62" s="2"/>
      <c r="AM62" s="2"/>
    </row>
    <row r="63" spans="1:39" x14ac:dyDescent="0.25">
      <c r="A63" s="17">
        <v>56</v>
      </c>
      <c r="B63" s="8"/>
      <c r="C63" s="9"/>
      <c r="D63" s="7">
        <f t="shared" si="5"/>
        <v>259.05353134498472</v>
      </c>
      <c r="E63" s="7">
        <f t="array" ref="E63">steyx_drug*SQRT(1/COUNT(months)+((A63-AVERAGE(months))^2/devsq_months))</f>
        <v>4.118878246002657</v>
      </c>
      <c r="F63" s="7">
        <f t="array" ref="F63">steyx_drug*SQRT(1+(1/COUNT(months))+((A63-AVERAGE(months))^2/devsq_months))</f>
        <v>40.669999709371595</v>
      </c>
      <c r="G63" s="7">
        <f t="shared" si="10"/>
        <v>267.22731117325998</v>
      </c>
      <c r="H63" s="7">
        <f t="shared" si="11"/>
        <v>250.87975151670949</v>
      </c>
      <c r="I63" s="7">
        <f t="shared" si="12"/>
        <v>311.52799456121937</v>
      </c>
      <c r="J63" s="7">
        <f t="shared" si="13"/>
        <v>206.57906812875004</v>
      </c>
      <c r="K63" s="2"/>
      <c r="N63" s="2"/>
      <c r="O63" s="2"/>
      <c r="P63" s="2"/>
      <c r="Q63" s="2"/>
      <c r="R63" s="2"/>
      <c r="S63" s="2"/>
      <c r="V63" s="3"/>
      <c r="W63" s="2"/>
      <c r="X63" s="2"/>
      <c r="Y63" s="2"/>
      <c r="Z63" s="2"/>
      <c r="AA63" s="2"/>
      <c r="AB63" s="2"/>
      <c r="AC63" s="2"/>
      <c r="AD63" s="2"/>
      <c r="AG63" s="2"/>
      <c r="AH63" s="2"/>
      <c r="AI63" s="2"/>
      <c r="AJ63" s="2"/>
      <c r="AK63" s="2"/>
      <c r="AL63" s="2"/>
      <c r="AM63" s="2"/>
    </row>
    <row r="64" spans="1:39" x14ac:dyDescent="0.25">
      <c r="A64" s="17">
        <v>57</v>
      </c>
      <c r="B64" s="8"/>
      <c r="C64" s="9"/>
      <c r="D64" s="7">
        <f t="shared" si="5"/>
        <v>260.509734721016</v>
      </c>
      <c r="E64" s="7">
        <f t="array" ref="E64">steyx_drug*SQRT(1/COUNT(months)+((A64-AVERAGE(months))^2/devsq_months))</f>
        <v>4.1473993824082358</v>
      </c>
      <c r="F64" s="7">
        <f t="array" ref="F64">steyx_drug*SQRT(1+(1/COUNT(months))+((A64-AVERAGE(months))^2/devsq_months))</f>
        <v>40.672898101710082</v>
      </c>
      <c r="G64" s="7">
        <f t="shared" si="10"/>
        <v>268.74011381625371</v>
      </c>
      <c r="H64" s="7">
        <f t="shared" si="11"/>
        <v>252.27935562577829</v>
      </c>
      <c r="I64" s="7">
        <f t="shared" si="12"/>
        <v>312.98793758768682</v>
      </c>
      <c r="J64" s="7">
        <f t="shared" si="13"/>
        <v>208.03153185434516</v>
      </c>
      <c r="K64" s="2"/>
      <c r="N64" s="2"/>
      <c r="O64" s="2"/>
      <c r="P64" s="2"/>
      <c r="Q64" s="2"/>
      <c r="R64" s="2"/>
      <c r="S64" s="2"/>
      <c r="V64" s="3"/>
      <c r="W64" s="2"/>
      <c r="X64" s="2"/>
      <c r="Y64" s="2"/>
      <c r="Z64" s="2"/>
      <c r="AA64" s="2"/>
      <c r="AB64" s="2"/>
      <c r="AC64" s="2"/>
      <c r="AD64" s="2"/>
      <c r="AG64" s="2"/>
      <c r="AH64" s="2"/>
      <c r="AI64" s="2"/>
      <c r="AJ64" s="2"/>
      <c r="AK64" s="2"/>
      <c r="AL64" s="2"/>
      <c r="AM64" s="2"/>
    </row>
    <row r="65" spans="1:39" x14ac:dyDescent="0.25">
      <c r="A65" s="17">
        <v>58</v>
      </c>
      <c r="B65" s="8"/>
      <c r="C65" s="9"/>
      <c r="D65" s="7">
        <f t="shared" si="5"/>
        <v>261.96593809704723</v>
      </c>
      <c r="E65" s="7">
        <f t="array" ref="E65">steyx_drug*SQRT(1/COUNT(months)+((A65-AVERAGE(months))^2/devsq_months))</f>
        <v>4.1804281129617431</v>
      </c>
      <c r="F65" s="7">
        <f t="array" ref="F65">steyx_drug*SQRT(1+(1/COUNT(months))+((A65-AVERAGE(months))^2/devsq_months))</f>
        <v>40.676279298413377</v>
      </c>
      <c r="G65" s="7">
        <f t="shared" si="10"/>
        <v>270.26186163313213</v>
      </c>
      <c r="H65" s="7">
        <f t="shared" si="11"/>
        <v>253.67001456096236</v>
      </c>
      <c r="I65" s="7">
        <f t="shared" si="12"/>
        <v>314.44850355243955</v>
      </c>
      <c r="J65" s="7">
        <f t="shared" si="13"/>
        <v>209.48337264165491</v>
      </c>
      <c r="K65" s="2"/>
      <c r="N65" s="2"/>
      <c r="O65" s="2"/>
      <c r="P65" s="2"/>
      <c r="Q65" s="2"/>
      <c r="R65" s="2"/>
      <c r="S65" s="2"/>
      <c r="V65" s="3"/>
      <c r="W65" s="2"/>
      <c r="X65" s="2"/>
      <c r="Y65" s="2"/>
      <c r="Z65" s="2"/>
      <c r="AA65" s="2"/>
      <c r="AB65" s="2"/>
      <c r="AC65" s="2"/>
      <c r="AD65" s="2"/>
      <c r="AG65" s="2"/>
      <c r="AH65" s="2"/>
      <c r="AI65" s="2"/>
      <c r="AJ65" s="2"/>
      <c r="AK65" s="2"/>
      <c r="AL65" s="2"/>
      <c r="AM65" s="2"/>
    </row>
    <row r="66" spans="1:39" x14ac:dyDescent="0.25">
      <c r="A66" s="17">
        <v>59</v>
      </c>
      <c r="B66" s="8"/>
      <c r="C66" s="9"/>
      <c r="D66" s="7">
        <f t="shared" si="5"/>
        <v>263.42214147307851</v>
      </c>
      <c r="E66" s="7">
        <f t="array" ref="E66">steyx_drug*SQRT(1/COUNT(months)+((A66-AVERAGE(months))^2/devsq_months))</f>
        <v>4.217858546314222</v>
      </c>
      <c r="F66" s="7">
        <f t="array" ref="F66">steyx_drug*SQRT(1+(1/COUNT(months))+((A66-AVERAGE(months))^2/devsq_months))</f>
        <v>40.680143179094237</v>
      </c>
      <c r="G66" s="7">
        <f t="shared" si="10"/>
        <v>271.79234448595952</v>
      </c>
      <c r="H66" s="7">
        <f t="shared" si="11"/>
        <v>255.0519384601975</v>
      </c>
      <c r="I66" s="7">
        <f t="shared" si="12"/>
        <v>315.90969230014792</v>
      </c>
      <c r="J66" s="7">
        <f t="shared" si="13"/>
        <v>210.9345906460091</v>
      </c>
      <c r="K66" s="2"/>
      <c r="N66" s="2"/>
      <c r="O66" s="2"/>
      <c r="P66" s="2"/>
      <c r="Q66" s="2"/>
      <c r="R66" s="2"/>
      <c r="S66" s="2"/>
      <c r="V66" s="3"/>
      <c r="W66" s="2"/>
      <c r="X66" s="2"/>
      <c r="Y66" s="2"/>
      <c r="Z66" s="2"/>
      <c r="AA66" s="2"/>
      <c r="AB66" s="2"/>
      <c r="AC66" s="2"/>
      <c r="AD66" s="2"/>
      <c r="AG66" s="2"/>
      <c r="AH66" s="2"/>
      <c r="AI66" s="2"/>
      <c r="AJ66" s="2"/>
      <c r="AK66" s="2"/>
      <c r="AL66" s="2"/>
      <c r="AM66" s="2"/>
    </row>
    <row r="67" spans="1:39" x14ac:dyDescent="0.25">
      <c r="A67" s="17">
        <v>60</v>
      </c>
      <c r="B67" s="8"/>
      <c r="C67" s="9"/>
      <c r="D67" s="7">
        <f t="shared" si="5"/>
        <v>264.87834484910979</v>
      </c>
      <c r="E67" s="7">
        <f t="array" ref="E67">steyx_drug*SQRT(1/COUNT(months)+((A67-AVERAGE(months))^2/devsq_months))</f>
        <v>4.2595746459506207</v>
      </c>
      <c r="F67" s="7">
        <f t="array" ref="F67">steyx_drug*SQRT(1+(1/COUNT(months))+((A67-AVERAGE(months))^2/devsq_months))</f>
        <v>40.684489606228531</v>
      </c>
      <c r="G67" s="7">
        <f t="shared" si="10"/>
        <v>273.33133210404827</v>
      </c>
      <c r="H67" s="7">
        <f t="shared" si="11"/>
        <v>256.42535759417132</v>
      </c>
      <c r="I67" s="7">
        <f t="shared" si="12"/>
        <v>317.37150365337152</v>
      </c>
      <c r="J67" s="7">
        <f t="shared" si="13"/>
        <v>212.38518604484807</v>
      </c>
      <c r="K67" s="2"/>
      <c r="N67" s="2"/>
      <c r="O67" s="2"/>
      <c r="P67" s="2"/>
      <c r="Q67" s="2"/>
      <c r="R67" s="2"/>
      <c r="S67" s="2"/>
      <c r="V67" s="3"/>
      <c r="W67" s="2"/>
      <c r="X67" s="2"/>
      <c r="Y67" s="2"/>
      <c r="Z67" s="2"/>
      <c r="AA67" s="2"/>
      <c r="AB67" s="2"/>
      <c r="AC67" s="2"/>
      <c r="AD67" s="2"/>
      <c r="AG67" s="2"/>
      <c r="AH67" s="2"/>
      <c r="AI67" s="2"/>
      <c r="AJ67" s="2"/>
      <c r="AK67" s="2"/>
      <c r="AL67" s="2"/>
      <c r="AM67" s="2"/>
    </row>
    <row r="68" spans="1:39" x14ac:dyDescent="0.25">
      <c r="A68" s="17">
        <v>61</v>
      </c>
      <c r="B68" s="8"/>
      <c r="C68" s="9"/>
      <c r="D68" s="7">
        <f t="shared" si="5"/>
        <v>266.33454822514102</v>
      </c>
      <c r="E68" s="7">
        <f t="array" ref="E68">steyx_drug*SQRT(1/COUNT(months)+((A68-AVERAGE(months))^2/devsq_months))</f>
        <v>4.3054518404888888</v>
      </c>
      <c r="F68" s="7">
        <f t="array" ref="F68">steyx_drug*SQRT(1+(1/COUNT(months))+((A68-AVERAGE(months))^2/devsq_months))</f>
        <v>40.689318425179607</v>
      </c>
      <c r="G68" s="7">
        <f t="shared" si="10"/>
        <v>274.87857727954486</v>
      </c>
      <c r="H68" s="7">
        <f t="shared" si="11"/>
        <v>257.79051917073718</v>
      </c>
      <c r="I68" s="7">
        <f t="shared" si="12"/>
        <v>318.83393741259027</v>
      </c>
      <c r="J68" s="7">
        <f t="shared" si="13"/>
        <v>213.83515903769177</v>
      </c>
      <c r="K68" s="2"/>
      <c r="N68" s="2"/>
      <c r="O68" s="2"/>
      <c r="P68" s="2"/>
      <c r="Q68" s="2"/>
      <c r="R68" s="2"/>
      <c r="S68" s="2"/>
      <c r="V68" s="3"/>
      <c r="W68" s="2"/>
      <c r="X68" s="2"/>
      <c r="Y68" s="2"/>
      <c r="Z68" s="2"/>
      <c r="AA68" s="2"/>
      <c r="AB68" s="2"/>
      <c r="AC68" s="2"/>
      <c r="AD68" s="2"/>
      <c r="AG68" s="2"/>
      <c r="AH68" s="2"/>
      <c r="AI68" s="2"/>
      <c r="AJ68" s="2"/>
      <c r="AK68" s="2"/>
      <c r="AL68" s="2"/>
      <c r="AM68" s="2"/>
    </row>
    <row r="69" spans="1:39" x14ac:dyDescent="0.25">
      <c r="A69" s="17">
        <v>62</v>
      </c>
      <c r="B69" s="8"/>
      <c r="C69" s="9"/>
      <c r="D69" s="7">
        <f t="shared" si="5"/>
        <v>267.7907516011723</v>
      </c>
      <c r="E69" s="7">
        <f t="array" ref="E69">steyx_drug*SQRT(1/COUNT(months)+((A69-AVERAGE(months))^2/devsq_months))</f>
        <v>4.3553586391647876</v>
      </c>
      <c r="F69" s="7">
        <f t="array" ref="F69">steyx_drug*SQRT(1+(1/COUNT(months))+((A69-AVERAGE(months))^2/devsq_months))</f>
        <v>40.694629464225855</v>
      </c>
      <c r="G69" s="7">
        <f t="shared" si="10"/>
        <v>276.43381907330718</v>
      </c>
      <c r="H69" s="7">
        <f t="shared" si="11"/>
        <v>259.14768412903743</v>
      </c>
      <c r="I69" s="7">
        <f t="shared" si="12"/>
        <v>320.29699335624053</v>
      </c>
      <c r="J69" s="7">
        <f t="shared" si="13"/>
        <v>215.28450984610407</v>
      </c>
      <c r="K69" s="2"/>
      <c r="N69" s="2"/>
      <c r="O69" s="2"/>
      <c r="P69" s="2"/>
      <c r="Q69" s="2"/>
      <c r="R69" s="2"/>
      <c r="S69" s="2"/>
      <c r="V69" s="3"/>
      <c r="W69" s="2"/>
      <c r="X69" s="2"/>
      <c r="Y69" s="2"/>
      <c r="Z69" s="2"/>
      <c r="AA69" s="2"/>
      <c r="AB69" s="2"/>
      <c r="AC69" s="2"/>
      <c r="AD69" s="2"/>
      <c r="AG69" s="2"/>
      <c r="AH69" s="2"/>
      <c r="AI69" s="2"/>
      <c r="AJ69" s="2"/>
      <c r="AK69" s="2"/>
      <c r="AL69" s="2"/>
      <c r="AM69" s="2"/>
    </row>
    <row r="70" spans="1:39" x14ac:dyDescent="0.25">
      <c r="A70" s="17">
        <v>63</v>
      </c>
      <c r="B70" s="8"/>
      <c r="C70" s="9"/>
      <c r="D70" s="7">
        <f t="shared" si="5"/>
        <v>269.24695497720359</v>
      </c>
      <c r="E70" s="7">
        <f t="array" ref="E70">steyx_drug*SQRT(1/COUNT(months)+((A70-AVERAGE(months))^2/devsq_months))</f>
        <v>4.4091582121035211</v>
      </c>
      <c r="F70" s="7">
        <f t="array" ref="F70">steyx_drug*SQRT(1+(1/COUNT(months))+((A70-AVERAGE(months))^2/devsq_months))</f>
        <v>40.700422534591105</v>
      </c>
      <c r="G70" s="7">
        <f t="shared" si="10"/>
        <v>277.99678595090182</v>
      </c>
      <c r="H70" s="7">
        <f t="shared" si="11"/>
        <v>260.49712400350535</v>
      </c>
      <c r="I70" s="7">
        <f t="shared" si="12"/>
        <v>321.76067124075382</v>
      </c>
      <c r="J70" s="7">
        <f t="shared" si="13"/>
        <v>216.73323871365335</v>
      </c>
      <c r="K70" s="2"/>
      <c r="N70" s="2"/>
      <c r="O70" s="2"/>
      <c r="P70" s="2"/>
      <c r="Q70" s="2"/>
      <c r="R70" s="2"/>
      <c r="S70" s="2"/>
      <c r="V70" s="3"/>
      <c r="W70" s="2"/>
      <c r="X70" s="2"/>
      <c r="Y70" s="2"/>
      <c r="Z70" s="2"/>
      <c r="AA70" s="2"/>
      <c r="AB70" s="2"/>
      <c r="AC70" s="2"/>
      <c r="AD70" s="2"/>
      <c r="AG70" s="2"/>
      <c r="AH70" s="2"/>
      <c r="AI70" s="2"/>
      <c r="AJ70" s="2"/>
      <c r="AK70" s="2"/>
      <c r="AL70" s="2"/>
      <c r="AM70" s="2"/>
    </row>
    <row r="71" spans="1:39" x14ac:dyDescent="0.25">
      <c r="A71" s="17">
        <v>64</v>
      </c>
      <c r="B71" s="8"/>
      <c r="C71" s="9"/>
      <c r="D71" s="7">
        <f t="shared" si="5"/>
        <v>270.70315835323481</v>
      </c>
      <c r="E71" s="7">
        <f t="array" ref="E71">steyx_drug*SQRT(1/COUNT(months)+((A71-AVERAGE(months))^2/devsq_months))</f>
        <v>4.4667099012144122</v>
      </c>
      <c r="F71" s="7">
        <f t="array" ref="F71">steyx_drug*SQRT(1+(1/COUNT(months))+((A71-AVERAGE(months))^2/devsq_months))</f>
        <v>40.706697430478172</v>
      </c>
      <c r="G71" s="7">
        <f t="shared" si="10"/>
        <v>279.56719878092559</v>
      </c>
      <c r="H71" s="7">
        <f t="shared" si="11"/>
        <v>261.83911792554403</v>
      </c>
      <c r="I71" s="7">
        <f t="shared" si="12"/>
        <v>323.22497080060026</v>
      </c>
      <c r="J71" s="7">
        <f t="shared" si="13"/>
        <v>218.18134590586939</v>
      </c>
      <c r="K71" s="2"/>
      <c r="N71" s="2"/>
      <c r="O71" s="2"/>
      <c r="P71" s="2"/>
      <c r="Q71" s="2"/>
      <c r="R71" s="2"/>
      <c r="S71" s="2"/>
      <c r="V71" s="3"/>
      <c r="W71" s="2"/>
      <c r="X71" s="2"/>
      <c r="Y71" s="2"/>
      <c r="Z71" s="2"/>
      <c r="AA71" s="2"/>
      <c r="AB71" s="2"/>
      <c r="AC71" s="2"/>
      <c r="AD71" s="2"/>
      <c r="AG71" s="2"/>
      <c r="AH71" s="2"/>
      <c r="AI71" s="2"/>
      <c r="AJ71" s="2"/>
      <c r="AK71" s="2"/>
      <c r="AL71" s="2"/>
      <c r="AM71" s="2"/>
    </row>
    <row r="72" spans="1:39" x14ac:dyDescent="0.25">
      <c r="A72" s="17">
        <v>65</v>
      </c>
      <c r="B72" s="8"/>
      <c r="C72" s="9"/>
      <c r="D72" s="7">
        <f t="shared" ref="D72:D107" si="14">FORECAST(A72,drug_DOT_1000_PD,months)</f>
        <v>272.1593617292661</v>
      </c>
      <c r="E72" s="7">
        <f t="array" ref="E72">steyx_drug*SQRT(1/COUNT(months)+((A72-AVERAGE(months))^2/devsq_months))</f>
        <v>4.5278706344691653</v>
      </c>
      <c r="F72" s="7">
        <f t="array" ref="F72">steyx_drug*SQRT(1+(1/COUNT(months))+((A72-AVERAGE(months))^2/devsq_months))</f>
        <v>40.713453929105306</v>
      </c>
      <c r="G72" s="7">
        <f t="shared" si="10"/>
        <v>281.14477364159484</v>
      </c>
      <c r="H72" s="7">
        <f t="shared" si="11"/>
        <v>263.17394981693735</v>
      </c>
      <c r="I72" s="7">
        <f t="shared" si="12"/>
        <v>324.68989174833581</v>
      </c>
      <c r="J72" s="7">
        <f t="shared" si="13"/>
        <v>219.62883171019638</v>
      </c>
      <c r="K72" s="2"/>
      <c r="N72" s="2"/>
      <c r="O72" s="2"/>
      <c r="P72" s="2"/>
      <c r="Q72" s="2"/>
      <c r="R72" s="2"/>
      <c r="S72" s="2"/>
      <c r="V72" s="3"/>
      <c r="W72" s="2"/>
      <c r="X72" s="2"/>
      <c r="Y72" s="2"/>
      <c r="Z72" s="2"/>
      <c r="AA72" s="2"/>
      <c r="AB72" s="2"/>
      <c r="AC72" s="2"/>
      <c r="AD72" s="2"/>
      <c r="AG72" s="2"/>
      <c r="AH72" s="2"/>
      <c r="AI72" s="2"/>
      <c r="AJ72" s="2"/>
      <c r="AK72" s="2"/>
      <c r="AL72" s="2"/>
      <c r="AM72" s="2"/>
    </row>
    <row r="73" spans="1:39" x14ac:dyDescent="0.25">
      <c r="A73" s="17">
        <v>66</v>
      </c>
      <c r="B73" s="8"/>
      <c r="C73" s="9"/>
      <c r="D73" s="7">
        <f t="shared" si="14"/>
        <v>273.61556510529738</v>
      </c>
      <c r="E73" s="7">
        <f t="array" ref="E73">steyx_drug*SQRT(1/COUNT(months)+((A73-AVERAGE(months))^2/devsq_months))</f>
        <v>4.592496223406604</v>
      </c>
      <c r="F73" s="7">
        <f t="array" ref="F73">steyx_drug*SQRT(1+(1/COUNT(months))+((A73-AVERAGE(months))^2/devsq_months))</f>
        <v>40.72069179074559</v>
      </c>
      <c r="G73" s="7">
        <f t="shared" si="10"/>
        <v>282.72922439560091</v>
      </c>
      <c r="H73" s="7">
        <f t="shared" si="11"/>
        <v>264.50190581499385</v>
      </c>
      <c r="I73" s="7">
        <f t="shared" si="12"/>
        <v>326.15543377465286</v>
      </c>
      <c r="J73" s="7">
        <f t="shared" si="13"/>
        <v>221.07569643594189</v>
      </c>
      <c r="K73" s="2"/>
      <c r="N73" s="2"/>
      <c r="O73" s="2"/>
      <c r="P73" s="2"/>
      <c r="Q73" s="2"/>
      <c r="R73" s="2"/>
      <c r="S73" s="2"/>
      <c r="V73" s="3"/>
      <c r="W73" s="2"/>
      <c r="X73" s="2"/>
      <c r="Y73" s="2"/>
      <c r="Z73" s="2"/>
      <c r="AA73" s="2"/>
      <c r="AB73" s="2"/>
      <c r="AC73" s="2"/>
      <c r="AD73" s="2"/>
      <c r="AG73" s="2"/>
      <c r="AH73" s="2"/>
      <c r="AI73" s="2"/>
      <c r="AJ73" s="2"/>
      <c r="AK73" s="2"/>
      <c r="AL73" s="2"/>
      <c r="AM73" s="2"/>
    </row>
    <row r="74" spans="1:39" x14ac:dyDescent="0.25">
      <c r="A74" s="17">
        <v>67</v>
      </c>
      <c r="B74" s="8"/>
      <c r="C74" s="9"/>
      <c r="D74" s="7">
        <f t="shared" si="14"/>
        <v>275.0717684813286</v>
      </c>
      <c r="E74" s="7">
        <f t="array" ref="E74">steyx_drug*SQRT(1/COUNT(months)+((A74-AVERAGE(months))^2/devsq_months))</f>
        <v>4.6604425305065194</v>
      </c>
      <c r="F74" s="7">
        <f t="array" ref="F74">steyx_drug*SQRT(1+(1/COUNT(months))+((A74-AVERAGE(months))^2/devsq_months))</f>
        <v>40.728410758769435</v>
      </c>
      <c r="G74" s="7">
        <f t="shared" si="10"/>
        <v>284.32026500672595</v>
      </c>
      <c r="H74" s="7">
        <f t="shared" si="11"/>
        <v>265.82327195593126</v>
      </c>
      <c r="I74" s="7">
        <f t="shared" si="12"/>
        <v>327.62159654843498</v>
      </c>
      <c r="J74" s="7">
        <f t="shared" si="13"/>
        <v>222.52194041422223</v>
      </c>
      <c r="K74" s="2"/>
      <c r="N74" s="2"/>
      <c r="O74" s="2"/>
      <c r="P74" s="2"/>
      <c r="Q74" s="2"/>
      <c r="R74" s="2"/>
      <c r="S74" s="2"/>
      <c r="V74" s="3"/>
      <c r="W74" s="2"/>
      <c r="X74" s="2"/>
      <c r="Y74" s="2"/>
      <c r="Z74" s="2"/>
      <c r="AA74" s="2"/>
      <c r="AB74" s="2"/>
      <c r="AC74" s="2"/>
      <c r="AD74" s="2"/>
      <c r="AG74" s="2"/>
      <c r="AH74" s="2"/>
      <c r="AI74" s="2"/>
      <c r="AJ74" s="2"/>
      <c r="AK74" s="2"/>
      <c r="AL74" s="2"/>
      <c r="AM74" s="2"/>
    </row>
    <row r="75" spans="1:39" x14ac:dyDescent="0.25">
      <c r="A75" s="17">
        <v>68</v>
      </c>
      <c r="B75" s="8"/>
      <c r="C75" s="9"/>
      <c r="D75" s="7">
        <f t="shared" si="14"/>
        <v>276.52797185735989</v>
      </c>
      <c r="E75" s="7">
        <f t="array" ref="E75">steyx_drug*SQRT(1/COUNT(months)+((A75-AVERAGE(months))^2/devsq_months))</f>
        <v>4.7315664992620032</v>
      </c>
      <c r="F75" s="7">
        <f t="array" ref="F75">steyx_drug*SQRT(1+(1/COUNT(months))+((A75-AVERAGE(months))^2/devsq_months))</f>
        <v>40.736610559689794</v>
      </c>
      <c r="G75" s="7">
        <f t="shared" si="10"/>
        <v>285.91761158398793</v>
      </c>
      <c r="H75" s="7">
        <f t="shared" si="11"/>
        <v>267.13833213073184</v>
      </c>
      <c r="I75" s="7">
        <f t="shared" si="12"/>
        <v>329.08837971681567</v>
      </c>
      <c r="J75" s="7">
        <f t="shared" si="13"/>
        <v>223.96756399790411</v>
      </c>
      <c r="K75" s="2"/>
      <c r="N75" s="2"/>
      <c r="O75" s="2"/>
      <c r="P75" s="2"/>
      <c r="Q75" s="2"/>
      <c r="R75" s="2"/>
      <c r="S75" s="2"/>
      <c r="V75" s="3"/>
      <c r="W75" s="2"/>
      <c r="X75" s="2"/>
      <c r="Y75" s="2"/>
      <c r="Z75" s="2"/>
      <c r="AA75" s="2"/>
      <c r="AB75" s="2"/>
      <c r="AC75" s="2"/>
      <c r="AD75" s="2"/>
      <c r="AG75" s="2"/>
      <c r="AH75" s="2"/>
      <c r="AI75" s="2"/>
      <c r="AJ75" s="2"/>
      <c r="AK75" s="2"/>
      <c r="AL75" s="2"/>
      <c r="AM75" s="2"/>
    </row>
    <row r="76" spans="1:39" x14ac:dyDescent="0.25">
      <c r="A76" s="17">
        <v>69</v>
      </c>
      <c r="B76" s="8"/>
      <c r="C76" s="9"/>
      <c r="D76" s="7">
        <f t="shared" si="14"/>
        <v>277.98417523339117</v>
      </c>
      <c r="E76" s="7">
        <f t="array" ref="E76">steyx_drug*SQRT(1/COUNT(months)+((A76-AVERAGE(months))^2/devsq_months))</f>
        <v>4.8057270451365985</v>
      </c>
      <c r="F76" s="7">
        <f t="array" ref="F76">steyx_drug*SQRT(1+(1/COUNT(months))+((A76-AVERAGE(months))^2/devsq_months))</f>
        <v>40.74529090321051</v>
      </c>
      <c r="G76" s="7">
        <f t="shared" si="10"/>
        <v>287.52098414971596</v>
      </c>
      <c r="H76" s="7">
        <f t="shared" si="11"/>
        <v>268.44736631706638</v>
      </c>
      <c r="I76" s="7">
        <f t="shared" si="12"/>
        <v>330.55578290524028</v>
      </c>
      <c r="J76" s="7">
        <f t="shared" si="13"/>
        <v>225.41256756154206</v>
      </c>
      <c r="K76" s="2"/>
      <c r="N76" s="2"/>
      <c r="O76" s="2"/>
      <c r="P76" s="2"/>
      <c r="Q76" s="2"/>
      <c r="R76" s="2"/>
      <c r="S76" s="2"/>
      <c r="V76" s="3"/>
      <c r="W76" s="2"/>
      <c r="X76" s="2"/>
      <c r="Y76" s="2"/>
      <c r="Z76" s="2"/>
      <c r="AA76" s="2"/>
      <c r="AB76" s="2"/>
      <c r="AC76" s="2"/>
      <c r="AD76" s="2"/>
      <c r="AG76" s="2"/>
      <c r="AH76" s="2"/>
      <c r="AI76" s="2"/>
      <c r="AJ76" s="2"/>
      <c r="AK76" s="2"/>
      <c r="AL76" s="2"/>
      <c r="AM76" s="2"/>
    </row>
    <row r="77" spans="1:39" x14ac:dyDescent="0.25">
      <c r="A77" s="17">
        <v>70</v>
      </c>
      <c r="B77" s="8"/>
      <c r="C77" s="9"/>
      <c r="D77" s="7">
        <f t="shared" si="14"/>
        <v>279.4403786094224</v>
      </c>
      <c r="E77" s="7">
        <f t="array" ref="E77">steyx_drug*SQRT(1/COUNT(months)+((A77-AVERAGE(months))^2/devsq_months))</f>
        <v>4.8827858100074977</v>
      </c>
      <c r="F77" s="7">
        <f t="array" ref="F77">steyx_drug*SQRT(1+(1/COUNT(months))+((A77-AVERAGE(months))^2/devsq_months))</f>
        <v>40.754451482277396</v>
      </c>
      <c r="G77" s="7">
        <f t="shared" si="10"/>
        <v>289.13010813671809</v>
      </c>
      <c r="H77" s="7">
        <f t="shared" si="11"/>
        <v>269.7506490821267</v>
      </c>
      <c r="I77" s="7">
        <f t="shared" si="12"/>
        <v>332.02380571753213</v>
      </c>
      <c r="J77" s="7">
        <f t="shared" si="13"/>
        <v>226.85695150131264</v>
      </c>
      <c r="K77" s="2"/>
      <c r="N77" s="2"/>
      <c r="O77" s="2"/>
      <c r="P77" s="2"/>
      <c r="Q77" s="2"/>
      <c r="R77" s="2"/>
      <c r="S77" s="2"/>
      <c r="V77" s="3"/>
      <c r="W77" s="2"/>
      <c r="X77" s="2"/>
      <c r="Y77" s="2"/>
      <c r="Z77" s="2"/>
      <c r="AA77" s="2"/>
      <c r="AB77" s="2"/>
      <c r="AC77" s="2"/>
      <c r="AD77" s="2"/>
      <c r="AG77" s="2"/>
      <c r="AH77" s="2"/>
      <c r="AI77" s="2"/>
      <c r="AJ77" s="2"/>
      <c r="AK77" s="2"/>
      <c r="AL77" s="2"/>
      <c r="AM77" s="2"/>
    </row>
    <row r="78" spans="1:39" x14ac:dyDescent="0.25">
      <c r="A78" s="17">
        <v>71</v>
      </c>
      <c r="B78" s="8"/>
      <c r="C78" s="9"/>
      <c r="D78" s="7">
        <f t="shared" si="14"/>
        <v>280.89658198545368</v>
      </c>
      <c r="E78" s="7">
        <f t="array" ref="E78">steyx_drug*SQRT(1/COUNT(months)+((A78-AVERAGE(months))^2/devsq_months))</f>
        <v>4.9626077861441145</v>
      </c>
      <c r="F78" s="7">
        <f t="array" ref="F78">steyx_drug*SQRT(1+(1/COUNT(months))+((A78-AVERAGE(months))^2/devsq_months))</f>
        <v>40.764091973132309</v>
      </c>
      <c r="G78" s="7">
        <f t="shared" si="10"/>
        <v>290.74471562654702</v>
      </c>
      <c r="H78" s="7">
        <f t="shared" si="11"/>
        <v>271.04844834436034</v>
      </c>
      <c r="I78" s="7">
        <f t="shared" si="12"/>
        <v>333.49244773596246</v>
      </c>
      <c r="J78" s="7">
        <f t="shared" si="13"/>
        <v>228.30071623494493</v>
      </c>
      <c r="K78" s="2"/>
      <c r="N78" s="2"/>
      <c r="O78" s="2"/>
      <c r="P78" s="2"/>
      <c r="Q78" s="2"/>
      <c r="R78" s="2"/>
      <c r="S78" s="2"/>
      <c r="V78" s="3"/>
      <c r="W78" s="2"/>
      <c r="X78" s="2"/>
      <c r="Y78" s="2"/>
      <c r="Z78" s="2"/>
      <c r="AA78" s="2"/>
      <c r="AB78" s="2"/>
      <c r="AC78" s="2"/>
      <c r="AD78" s="2"/>
      <c r="AG78" s="2"/>
      <c r="AH78" s="2"/>
      <c r="AI78" s="2"/>
      <c r="AJ78" s="2"/>
      <c r="AK78" s="2"/>
      <c r="AL78" s="2"/>
      <c r="AM78" s="2"/>
    </row>
    <row r="79" spans="1:39" x14ac:dyDescent="0.25">
      <c r="A79" s="17">
        <v>72</v>
      </c>
      <c r="B79" s="8"/>
      <c r="C79" s="9"/>
      <c r="D79" s="7">
        <f t="shared" si="14"/>
        <v>282.35278536148496</v>
      </c>
      <c r="E79" s="7">
        <f t="array" ref="E79">steyx_drug*SQRT(1/COUNT(months)+((A79-AVERAGE(months))^2/devsq_months))</f>
        <v>5.0450618182952116</v>
      </c>
      <c r="F79" s="7">
        <f t="array" ref="F79">steyx_drug*SQRT(1+(1/COUNT(months))+((A79-AVERAGE(months))^2/devsq_months))</f>
        <v>40.774212035369999</v>
      </c>
      <c r="G79" s="7">
        <f t="shared" si="10"/>
        <v>292.36454634587517</v>
      </c>
      <c r="H79" s="7">
        <f t="shared" si="11"/>
        <v>272.34102437709475</v>
      </c>
      <c r="I79" s="7">
        <f t="shared" si="12"/>
        <v>334.96170852132326</v>
      </c>
      <c r="J79" s="7">
        <f t="shared" si="13"/>
        <v>229.74386220164666</v>
      </c>
      <c r="K79" s="2"/>
      <c r="N79" s="2"/>
      <c r="O79" s="2"/>
      <c r="P79" s="2"/>
      <c r="Q79" s="2"/>
      <c r="R79" s="2"/>
      <c r="S79" s="2"/>
      <c r="V79" s="3"/>
      <c r="W79" s="2"/>
      <c r="X79" s="2"/>
      <c r="Y79" s="2"/>
      <c r="Z79" s="2"/>
      <c r="AA79" s="2"/>
      <c r="AB79" s="2"/>
      <c r="AC79" s="2"/>
      <c r="AD79" s="2"/>
      <c r="AG79" s="2"/>
      <c r="AH79" s="2"/>
      <c r="AI79" s="2"/>
      <c r="AJ79" s="2"/>
      <c r="AK79" s="2"/>
      <c r="AL79" s="2"/>
      <c r="AM79" s="2"/>
    </row>
    <row r="80" spans="1:39" x14ac:dyDescent="0.25">
      <c r="A80" s="17">
        <v>73</v>
      </c>
      <c r="B80" s="8"/>
      <c r="C80" s="9"/>
      <c r="D80" s="7">
        <f t="shared" si="14"/>
        <v>283.80898873751619</v>
      </c>
      <c r="E80" s="7">
        <f t="array" ref="E80">steyx_drug*SQRT(1/COUNT(months)+((A80-AVERAGE(months))^2/devsq_months))</f>
        <v>5.1300209941457915</v>
      </c>
      <c r="F80" s="7">
        <f t="array" ref="F80">steyx_drug*SQRT(1+(1/COUNT(months))+((A80-AVERAGE(months))^2/devsq_months))</f>
        <v>40.784811311997856</v>
      </c>
      <c r="G80" s="7">
        <f t="shared" si="10"/>
        <v>293.98934844134374</v>
      </c>
      <c r="H80" s="7">
        <f t="shared" si="11"/>
        <v>273.62862903368864</v>
      </c>
      <c r="I80" s="7">
        <f t="shared" si="12"/>
        <v>336.43158761300487</v>
      </c>
      <c r="J80" s="7">
        <f t="shared" si="13"/>
        <v>231.18638986202748</v>
      </c>
      <c r="K80" s="2"/>
      <c r="N80" s="2"/>
      <c r="O80" s="2"/>
      <c r="P80" s="2"/>
      <c r="Q80" s="2"/>
      <c r="R80" s="2"/>
      <c r="S80" s="2"/>
      <c r="V80" s="3"/>
      <c r="W80" s="2"/>
      <c r="X80" s="2"/>
      <c r="Y80" s="2"/>
      <c r="Z80" s="2"/>
      <c r="AA80" s="2"/>
      <c r="AB80" s="2"/>
      <c r="AC80" s="2"/>
      <c r="AD80" s="2"/>
      <c r="AG80" s="2"/>
      <c r="AH80" s="2"/>
      <c r="AI80" s="2"/>
      <c r="AJ80" s="2"/>
      <c r="AK80" s="2"/>
      <c r="AL80" s="2"/>
      <c r="AM80" s="2"/>
    </row>
    <row r="81" spans="1:39" x14ac:dyDescent="0.25">
      <c r="A81" s="17">
        <v>74</v>
      </c>
      <c r="B81" s="8"/>
      <c r="C81" s="9"/>
      <c r="D81" s="7">
        <f t="shared" si="14"/>
        <v>285.26519211354747</v>
      </c>
      <c r="E81" s="7">
        <f t="array" ref="E81">steyx_drug*SQRT(1/COUNT(months)+((A81-AVERAGE(months))^2/devsq_months))</f>
        <v>5.2173629343728161</v>
      </c>
      <c r="F81" s="7">
        <f t="array" ref="F81">steyx_drug*SQRT(1+(1/COUNT(months))+((A81-AVERAGE(months))^2/devsq_months))</f>
        <v>40.795889429498402</v>
      </c>
      <c r="G81" s="7">
        <f t="shared" si="10"/>
        <v>295.6188790551692</v>
      </c>
      <c r="H81" s="7">
        <f t="shared" si="11"/>
        <v>274.91150517192574</v>
      </c>
      <c r="I81" s="7">
        <f t="shared" si="12"/>
        <v>337.90208452907655</v>
      </c>
      <c r="J81" s="7">
        <f t="shared" si="13"/>
        <v>232.6282996980184</v>
      </c>
      <c r="K81" s="2"/>
      <c r="N81" s="2"/>
      <c r="O81" s="2"/>
      <c r="P81" s="2"/>
      <c r="Q81" s="2"/>
      <c r="R81" s="2"/>
      <c r="S81" s="2"/>
      <c r="V81" s="3"/>
      <c r="W81" s="2"/>
      <c r="X81" s="2"/>
      <c r="Y81" s="2"/>
      <c r="Z81" s="2"/>
      <c r="AA81" s="2"/>
      <c r="AB81" s="2"/>
      <c r="AC81" s="2"/>
      <c r="AD81" s="2"/>
      <c r="AG81" s="2"/>
      <c r="AH81" s="2"/>
      <c r="AI81" s="2"/>
      <c r="AJ81" s="2"/>
      <c r="AK81" s="2"/>
      <c r="AL81" s="2"/>
      <c r="AM81" s="2"/>
    </row>
    <row r="82" spans="1:39" x14ac:dyDescent="0.25">
      <c r="A82" s="17">
        <v>75</v>
      </c>
      <c r="B82" s="8"/>
      <c r="C82" s="9"/>
      <c r="D82" s="7">
        <f t="shared" si="14"/>
        <v>286.72139548957875</v>
      </c>
      <c r="E82" s="7">
        <f t="array" ref="E82">steyx_drug*SQRT(1/COUNT(months)+((A82-AVERAGE(months))^2/devsq_months))</f>
        <v>5.3069699939035333</v>
      </c>
      <c r="F82" s="7">
        <f t="array" ref="F82">steyx_drug*SQRT(1+(1/COUNT(months))+((A82-AVERAGE(months))^2/devsq_months))</f>
        <v>40.807445997894604</v>
      </c>
      <c r="G82" s="7">
        <f t="shared" si="10"/>
        <v>297.25290472453338</v>
      </c>
      <c r="H82" s="7">
        <f t="shared" si="11"/>
        <v>276.18988625462413</v>
      </c>
      <c r="I82" s="7">
        <f t="shared" si="12"/>
        <v>339.37319876637031</v>
      </c>
      <c r="J82" s="7">
        <f t="shared" si="13"/>
        <v>234.0695922127872</v>
      </c>
      <c r="K82" s="2"/>
      <c r="N82" s="2"/>
      <c r="O82" s="2"/>
      <c r="P82" s="2"/>
      <c r="Q82" s="2"/>
      <c r="R82" s="2"/>
      <c r="S82" s="2"/>
      <c r="V82" s="3"/>
      <c r="W82" s="2"/>
      <c r="X82" s="2"/>
      <c r="Y82" s="2"/>
      <c r="Z82" s="2"/>
      <c r="AA82" s="2"/>
      <c r="AB82" s="2"/>
      <c r="AC82" s="2"/>
      <c r="AD82" s="2"/>
      <c r="AG82" s="2"/>
      <c r="AH82" s="2"/>
      <c r="AI82" s="2"/>
      <c r="AJ82" s="2"/>
      <c r="AK82" s="2"/>
      <c r="AL82" s="2"/>
      <c r="AM82" s="2"/>
    </row>
    <row r="83" spans="1:39" x14ac:dyDescent="0.25">
      <c r="A83" s="17">
        <v>76</v>
      </c>
      <c r="B83" s="8"/>
      <c r="C83" s="9"/>
      <c r="D83" s="7">
        <f t="shared" si="14"/>
        <v>288.17759886560998</v>
      </c>
      <c r="E83" s="7">
        <f t="array" ref="E83">steyx_drug*SQRT(1/COUNT(months)+((A83-AVERAGE(months))^2/devsq_months))</f>
        <v>5.3987293858881262</v>
      </c>
      <c r="F83" s="7">
        <f t="array" ref="F83">steyx_drug*SQRT(1+(1/COUNT(months))+((A83-AVERAGE(months))^2/devsq_months))</f>
        <v>40.819480610817962</v>
      </c>
      <c r="G83" s="7">
        <f t="shared" si="10"/>
        <v>298.89120162760349</v>
      </c>
      <c r="H83" s="7">
        <f t="shared" si="11"/>
        <v>277.46399610361647</v>
      </c>
      <c r="I83" s="7">
        <f t="shared" si="12"/>
        <v>340.84492980056928</v>
      </c>
      <c r="J83" s="7">
        <f t="shared" si="13"/>
        <v>235.51026793065068</v>
      </c>
      <c r="K83" s="2"/>
      <c r="N83" s="2"/>
      <c r="O83" s="2"/>
      <c r="P83" s="2"/>
      <c r="Q83" s="2"/>
      <c r="R83" s="2"/>
      <c r="S83" s="2"/>
      <c r="V83" s="3"/>
      <c r="W83" s="2"/>
      <c r="X83" s="2"/>
      <c r="Y83" s="2"/>
      <c r="Z83" s="2"/>
      <c r="AA83" s="2"/>
      <c r="AB83" s="2"/>
      <c r="AC83" s="2"/>
      <c r="AD83" s="2"/>
      <c r="AG83" s="2"/>
      <c r="AH83" s="2"/>
      <c r="AI83" s="2"/>
      <c r="AJ83" s="2"/>
      <c r="AK83" s="2"/>
      <c r="AL83" s="2"/>
      <c r="AM83" s="2"/>
    </row>
    <row r="84" spans="1:39" x14ac:dyDescent="0.25">
      <c r="A84" s="17">
        <v>77</v>
      </c>
      <c r="B84" s="8"/>
      <c r="C84" s="9"/>
      <c r="D84" s="7">
        <f t="shared" si="14"/>
        <v>289.63380224164126</v>
      </c>
      <c r="E84" s="7">
        <f t="array" ref="E84">steyx_drug*SQRT(1/COUNT(months)+((A84-AVERAGE(months))^2/devsq_months))</f>
        <v>5.4925332394575355</v>
      </c>
      <c r="F84" s="7">
        <f t="array" ref="F84">steyx_drug*SQRT(1+(1/COUNT(months))+((A84-AVERAGE(months))^2/devsq_months))</f>
        <v>40.831992845579279</v>
      </c>
      <c r="G84" s="7">
        <f t="shared" si="10"/>
        <v>300.53355569815079</v>
      </c>
      <c r="H84" s="7">
        <f t="shared" si="11"/>
        <v>278.73404878513173</v>
      </c>
      <c r="I84" s="7">
        <f t="shared" si="12"/>
        <v>342.31727708629876</v>
      </c>
      <c r="J84" s="7">
        <f t="shared" si="13"/>
        <v>236.95032739698374</v>
      </c>
      <c r="K84" s="2"/>
      <c r="N84" s="2"/>
      <c r="O84" s="2"/>
      <c r="P84" s="2"/>
      <c r="Q84" s="2"/>
      <c r="R84" s="2"/>
      <c r="S84" s="2"/>
      <c r="V84" s="3"/>
      <c r="W84" s="2"/>
      <c r="X84" s="2"/>
      <c r="Y84" s="2"/>
      <c r="Z84" s="2"/>
      <c r="AA84" s="2"/>
      <c r="AB84" s="2"/>
      <c r="AC84" s="2"/>
      <c r="AD84" s="2"/>
      <c r="AG84" s="2"/>
      <c r="AH84" s="2"/>
      <c r="AI84" s="2"/>
      <c r="AJ84" s="2"/>
      <c r="AK84" s="2"/>
      <c r="AL84" s="2"/>
      <c r="AM84" s="2"/>
    </row>
    <row r="85" spans="1:39" x14ac:dyDescent="0.25">
      <c r="A85" s="17">
        <v>78</v>
      </c>
      <c r="B85" s="8"/>
      <c r="C85" s="9"/>
      <c r="D85" s="7">
        <f t="shared" si="14"/>
        <v>291.09000561767255</v>
      </c>
      <c r="E85" s="7">
        <f t="array" ref="E85">steyx_drug*SQRT(1/COUNT(months)+((A85-AVERAGE(months))^2/devsq_months))</f>
        <v>5.5882786016513322</v>
      </c>
      <c r="F85" s="7">
        <f t="array" ref="F85">steyx_drug*SQRT(1+(1/COUNT(months))+((A85-AVERAGE(months))^2/devsq_months))</f>
        <v>40.844982263242152</v>
      </c>
      <c r="G85" s="7">
        <f t="shared" si="10"/>
        <v>302.17976262937577</v>
      </c>
      <c r="H85" s="7">
        <f t="shared" si="11"/>
        <v>280.00024860596932</v>
      </c>
      <c r="I85" s="7">
        <f t="shared" si="12"/>
        <v>343.79024005722118</v>
      </c>
      <c r="J85" s="7">
        <f t="shared" si="13"/>
        <v>238.38977117812391</v>
      </c>
      <c r="K85" s="2"/>
      <c r="N85" s="2"/>
      <c r="O85" s="2"/>
      <c r="P85" s="2"/>
      <c r="Q85" s="2"/>
      <c r="R85" s="2"/>
      <c r="S85" s="2"/>
      <c r="V85" s="3"/>
      <c r="W85" s="2"/>
      <c r="X85" s="2"/>
      <c r="Y85" s="2"/>
      <c r="Z85" s="2"/>
      <c r="AA85" s="2"/>
      <c r="AB85" s="2"/>
      <c r="AC85" s="2"/>
      <c r="AD85" s="2"/>
      <c r="AG85" s="2"/>
      <c r="AH85" s="2"/>
      <c r="AI85" s="2"/>
      <c r="AJ85" s="2"/>
      <c r="AK85" s="2"/>
      <c r="AL85" s="2"/>
      <c r="AM85" s="2"/>
    </row>
    <row r="86" spans="1:39" x14ac:dyDescent="0.25">
      <c r="A86" s="17">
        <v>79</v>
      </c>
      <c r="B86" s="8"/>
      <c r="C86" s="9"/>
      <c r="D86" s="7">
        <f t="shared" si="14"/>
        <v>292.54620899370377</v>
      </c>
      <c r="E86" s="7">
        <f t="array" ref="E86">steyx_drug*SQRT(1/COUNT(months)+((A86-AVERAGE(months))^2/devsq_months))</f>
        <v>5.6858673930577064</v>
      </c>
      <c r="F86" s="7">
        <f t="array" ref="F86">steyx_drug*SQRT(1+(1/COUNT(months))+((A86-AVERAGE(months))^2/devsq_months))</f>
        <v>40.858448408699132</v>
      </c>
      <c r="G86" s="7">
        <f t="shared" si="10"/>
        <v>303.82962778587773</v>
      </c>
      <c r="H86" s="7">
        <f t="shared" si="11"/>
        <v>281.26279020152981</v>
      </c>
      <c r="I86" s="7">
        <f t="shared" si="12"/>
        <v>345.26381812613408</v>
      </c>
      <c r="J86" s="7">
        <f t="shared" si="13"/>
        <v>239.82859986127349</v>
      </c>
      <c r="K86" s="2"/>
      <c r="N86" s="2"/>
      <c r="O86" s="2"/>
      <c r="P86" s="2"/>
      <c r="Q86" s="2"/>
      <c r="R86" s="2"/>
      <c r="S86" s="2"/>
      <c r="V86" s="3"/>
      <c r="W86" s="2"/>
      <c r="X86" s="2"/>
      <c r="Y86" s="2"/>
      <c r="Z86" s="2"/>
      <c r="AA86" s="2"/>
      <c r="AB86" s="2"/>
      <c r="AC86" s="2"/>
      <c r="AD86" s="2"/>
      <c r="AG86" s="2"/>
      <c r="AH86" s="2"/>
      <c r="AI86" s="2"/>
      <c r="AJ86" s="2"/>
      <c r="AK86" s="2"/>
      <c r="AL86" s="2"/>
      <c r="AM86" s="2"/>
    </row>
    <row r="87" spans="1:39" x14ac:dyDescent="0.25">
      <c r="A87" s="17">
        <v>80</v>
      </c>
      <c r="B87" s="8"/>
      <c r="C87" s="9"/>
      <c r="D87" s="7">
        <f t="shared" si="14"/>
        <v>294.00241236973505</v>
      </c>
      <c r="E87" s="7">
        <f t="array" ref="E87">steyx_drug*SQRT(1/COUNT(months)+((A87-AVERAGE(months))^2/devsq_months))</f>
        <v>5.7852063257790451</v>
      </c>
      <c r="F87" s="7">
        <f t="array" ref="F87">steyx_drug*SQRT(1+(1/COUNT(months))+((A87-AVERAGE(months))^2/devsq_months))</f>
        <v>40.872390810750545</v>
      </c>
      <c r="G87" s="7">
        <f t="shared" si="10"/>
        <v>305.48296604086016</v>
      </c>
      <c r="H87" s="7">
        <f t="shared" si="11"/>
        <v>282.52185869860995</v>
      </c>
      <c r="I87" s="7">
        <f t="shared" si="12"/>
        <v>346.73801068507214</v>
      </c>
      <c r="J87" s="7">
        <f t="shared" si="13"/>
        <v>241.26681405439794</v>
      </c>
      <c r="K87" s="2"/>
      <c r="N87" s="2"/>
      <c r="O87" s="2"/>
      <c r="P87" s="2"/>
      <c r="Q87" s="2"/>
      <c r="R87" s="2"/>
      <c r="S87" s="2"/>
      <c r="V87" s="3"/>
      <c r="W87" s="2"/>
      <c r="X87" s="2"/>
      <c r="Y87" s="2"/>
      <c r="Z87" s="2"/>
      <c r="AA87" s="2"/>
      <c r="AB87" s="2"/>
      <c r="AC87" s="2"/>
      <c r="AD87" s="2"/>
      <c r="AG87" s="2"/>
      <c r="AH87" s="2"/>
      <c r="AI87" s="2"/>
      <c r="AJ87" s="2"/>
      <c r="AK87" s="2"/>
      <c r="AL87" s="2"/>
      <c r="AM87" s="2"/>
    </row>
    <row r="88" spans="1:39" x14ac:dyDescent="0.25">
      <c r="A88" s="17">
        <v>81</v>
      </c>
      <c r="B88" s="8"/>
      <c r="C88" s="9"/>
      <c r="D88" s="7">
        <f t="shared" si="14"/>
        <v>295.45861574576628</v>
      </c>
      <c r="E88" s="7">
        <f t="array" ref="E88">steyx_drug*SQRT(1/COUNT(months)+((A88-AVERAGE(months))^2/devsq_months))</f>
        <v>5.8862067913780693</v>
      </c>
      <c r="F88" s="7">
        <f t="array" ref="F88">steyx_drug*SQRT(1+(1/COUNT(months))+((A88-AVERAGE(months))^2/devsq_months))</f>
        <v>40.88680898218589</v>
      </c>
      <c r="G88" s="7">
        <f t="shared" si="10"/>
        <v>307.13960155376282</v>
      </c>
      <c r="H88" s="7">
        <f t="shared" si="11"/>
        <v>283.77762993776975</v>
      </c>
      <c r="I88" s="7">
        <f t="shared" si="12"/>
        <v>348.21281710541211</v>
      </c>
      <c r="J88" s="7">
        <f t="shared" si="13"/>
        <v>242.70441438612045</v>
      </c>
      <c r="K88" s="2"/>
      <c r="N88" s="2"/>
      <c r="O88" s="2"/>
      <c r="P88" s="2"/>
      <c r="Q88" s="2"/>
      <c r="R88" s="2"/>
      <c r="S88" s="2"/>
      <c r="V88" s="3"/>
      <c r="W88" s="2"/>
      <c r="X88" s="2"/>
      <c r="Y88" s="2"/>
      <c r="Z88" s="2"/>
      <c r="AA88" s="2"/>
      <c r="AB88" s="2"/>
      <c r="AC88" s="2"/>
      <c r="AD88" s="2"/>
      <c r="AG88" s="2"/>
      <c r="AH88" s="2"/>
      <c r="AI88" s="2"/>
      <c r="AJ88" s="2"/>
      <c r="AK88" s="2"/>
      <c r="AL88" s="2"/>
      <c r="AM88" s="2"/>
    </row>
    <row r="89" spans="1:39" x14ac:dyDescent="0.25">
      <c r="A89" s="17">
        <v>82</v>
      </c>
      <c r="B89" s="8"/>
      <c r="C89" s="9"/>
      <c r="D89" s="7">
        <f t="shared" si="14"/>
        <v>296.91481912179756</v>
      </c>
      <c r="E89" s="7">
        <f t="array" ref="E89">steyx_drug*SQRT(1/COUNT(months)+((A89-AVERAGE(months))^2/devsq_months))</f>
        <v>5.9887847255124402</v>
      </c>
      <c r="F89" s="7">
        <f t="array" ref="F89">steyx_drug*SQRT(1+(1/COUNT(months))+((A89-AVERAGE(months))^2/devsq_months))</f>
        <v>40.901702419867846</v>
      </c>
      <c r="G89" s="7">
        <f t="shared" si="10"/>
        <v>308.79936750163449</v>
      </c>
      <c r="H89" s="7">
        <f t="shared" si="11"/>
        <v>285.03027074196063</v>
      </c>
      <c r="I89" s="7">
        <f t="shared" si="12"/>
        <v>349.68823673798113</v>
      </c>
      <c r="J89" s="7">
        <f t="shared" si="13"/>
        <v>244.141401505614</v>
      </c>
      <c r="K89" s="2"/>
      <c r="N89" s="2"/>
      <c r="O89" s="2"/>
      <c r="P89" s="2"/>
      <c r="Q89" s="2"/>
      <c r="R89" s="2"/>
      <c r="S89" s="2"/>
      <c r="V89" s="3"/>
      <c r="W89" s="2"/>
      <c r="X89" s="2"/>
      <c r="Y89" s="2"/>
      <c r="Z89" s="2"/>
      <c r="AA89" s="2"/>
      <c r="AB89" s="2"/>
      <c r="AC89" s="2"/>
      <c r="AD89" s="2"/>
      <c r="AG89" s="2"/>
      <c r="AH89" s="2"/>
      <c r="AI89" s="2"/>
      <c r="AJ89" s="2"/>
      <c r="AK89" s="2"/>
      <c r="AL89" s="2"/>
      <c r="AM89" s="2"/>
    </row>
    <row r="90" spans="1:39" x14ac:dyDescent="0.25">
      <c r="A90" s="17">
        <v>83</v>
      </c>
      <c r="B90" s="8"/>
      <c r="C90" s="9"/>
      <c r="D90" s="7">
        <f t="shared" si="14"/>
        <v>298.37102249782885</v>
      </c>
      <c r="E90" s="7">
        <f t="array" ref="E90">steyx_drug*SQRT(1/COUNT(months)+((A90-AVERAGE(months))^2/devsq_months))</f>
        <v>6.0928604550597827</v>
      </c>
      <c r="F90" s="7">
        <f t="array" ref="F90">steyx_drug*SQRT(1+(1/COUNT(months))+((A90-AVERAGE(months))^2/devsq_months))</f>
        <v>40.917070604818754</v>
      </c>
      <c r="G90" s="7">
        <f t="shared" si="10"/>
        <v>310.4621057757567</v>
      </c>
      <c r="H90" s="7">
        <f t="shared" si="11"/>
        <v>286.279939219901</v>
      </c>
      <c r="I90" s="7">
        <f t="shared" si="12"/>
        <v>351.16426891316831</v>
      </c>
      <c r="J90" s="7">
        <f t="shared" si="13"/>
        <v>245.57777608248938</v>
      </c>
      <c r="K90" s="2"/>
      <c r="N90" s="2"/>
      <c r="O90" s="2"/>
      <c r="P90" s="2"/>
      <c r="Q90" s="2"/>
      <c r="R90" s="2"/>
      <c r="S90" s="2"/>
      <c r="V90" s="3"/>
      <c r="W90" s="2"/>
      <c r="X90" s="2"/>
      <c r="Y90" s="2"/>
      <c r="Z90" s="2"/>
      <c r="AA90" s="2"/>
      <c r="AB90" s="2"/>
      <c r="AC90" s="2"/>
      <c r="AD90" s="2"/>
      <c r="AG90" s="2"/>
      <c r="AH90" s="2"/>
      <c r="AI90" s="2"/>
      <c r="AJ90" s="2"/>
      <c r="AK90" s="2"/>
      <c r="AL90" s="2"/>
      <c r="AM90" s="2"/>
    </row>
    <row r="91" spans="1:39" x14ac:dyDescent="0.25">
      <c r="A91" s="17">
        <v>84</v>
      </c>
      <c r="B91" s="8"/>
      <c r="C91" s="9"/>
      <c r="D91" s="7">
        <f t="shared" si="14"/>
        <v>299.82722587386007</v>
      </c>
      <c r="E91" s="7">
        <f t="array" ref="E91">steyx_drug*SQRT(1/COUNT(months)+((A91-AVERAGE(months))^2/devsq_months))</f>
        <v>6.1983585326895909</v>
      </c>
      <c r="F91" s="7">
        <f t="array" ref="F91">steyx_drug*SQRT(1+(1/COUNT(months))+((A91-AVERAGE(months))^2/devsq_months))</f>
        <v>40.932913002309739</v>
      </c>
      <c r="G91" s="7">
        <f t="shared" si="10"/>
        <v>312.12766665335749</v>
      </c>
      <c r="H91" s="7">
        <f t="shared" si="11"/>
        <v>287.52678509436265</v>
      </c>
      <c r="I91" s="7">
        <f t="shared" si="12"/>
        <v>352.64091294103969</v>
      </c>
      <c r="J91" s="7">
        <f t="shared" si="13"/>
        <v>247.01353880668049</v>
      </c>
      <c r="K91" s="2"/>
      <c r="N91" s="2"/>
      <c r="O91" s="2"/>
      <c r="P91" s="2"/>
      <c r="Q91" s="2"/>
      <c r="R91" s="2"/>
      <c r="S91" s="2"/>
      <c r="V91" s="3"/>
      <c r="W91" s="2"/>
      <c r="X91" s="2"/>
      <c r="Y91" s="2"/>
      <c r="Z91" s="2"/>
      <c r="AA91" s="2"/>
      <c r="AB91" s="2"/>
      <c r="AC91" s="2"/>
      <c r="AD91" s="2"/>
      <c r="AG91" s="2"/>
      <c r="AH91" s="2"/>
      <c r="AI91" s="2"/>
      <c r="AJ91" s="2"/>
      <c r="AK91" s="2"/>
      <c r="AL91" s="2"/>
      <c r="AM91" s="2"/>
    </row>
    <row r="92" spans="1:39" x14ac:dyDescent="0.25">
      <c r="A92" s="17">
        <v>85</v>
      </c>
      <c r="B92" s="8"/>
      <c r="C92" s="9"/>
      <c r="D92" s="7">
        <f t="shared" si="14"/>
        <v>301.28342924989136</v>
      </c>
      <c r="E92" s="7">
        <f t="array" ref="E92">steyx_drug*SQRT(1/COUNT(months)+((A92-AVERAGE(months))^2/devsq_months))</f>
        <v>6.3052075630652178</v>
      </c>
      <c r="F92" s="7">
        <f t="array" ref="F92">steyx_drug*SQRT(1+(1/COUNT(months))+((A92-AVERAGE(months))^2/devsq_months))</f>
        <v>40.949229061952153</v>
      </c>
      <c r="G92" s="7">
        <f t="shared" si="10"/>
        <v>313.79590845271503</v>
      </c>
      <c r="H92" s="7">
        <f t="shared" si="11"/>
        <v>288.77095004706769</v>
      </c>
      <c r="I92" s="7">
        <f t="shared" si="12"/>
        <v>354.11816811145644</v>
      </c>
      <c r="J92" s="7">
        <f t="shared" si="13"/>
        <v>248.44869038832627</v>
      </c>
      <c r="K92" s="2"/>
      <c r="N92" s="2"/>
      <c r="O92" s="2"/>
      <c r="P92" s="2"/>
      <c r="Q92" s="2"/>
      <c r="R92" s="2"/>
      <c r="S92" s="2"/>
      <c r="V92" s="3"/>
      <c r="W92" s="2"/>
      <c r="X92" s="2"/>
      <c r="Y92" s="2"/>
      <c r="Z92" s="2"/>
      <c r="AA92" s="2"/>
      <c r="AB92" s="2"/>
      <c r="AC92" s="2"/>
      <c r="AD92" s="2"/>
      <c r="AG92" s="2"/>
      <c r="AH92" s="2"/>
      <c r="AI92" s="2"/>
      <c r="AJ92" s="2"/>
      <c r="AK92" s="2"/>
      <c r="AL92" s="2"/>
      <c r="AM92" s="2"/>
    </row>
    <row r="93" spans="1:39" x14ac:dyDescent="0.25">
      <c r="A93" s="17">
        <v>86</v>
      </c>
      <c r="B93" s="8"/>
      <c r="C93" s="9"/>
      <c r="D93" s="7">
        <f t="shared" si="14"/>
        <v>302.73963262592258</v>
      </c>
      <c r="E93" s="7">
        <f t="array" ref="E93">steyx_drug*SQRT(1/COUNT(months)+((A93-AVERAGE(months))^2/devsq_months))</f>
        <v>6.4133400241635519</v>
      </c>
      <c r="F93" s="7">
        <f t="array" ref="F93">steyx_drug*SQRT(1+(1/COUNT(months))+((A93-AVERAGE(months))^2/devsq_months))</f>
        <v>40.966018217791564</v>
      </c>
      <c r="G93" s="7">
        <f t="shared" si="10"/>
        <v>315.46669717857179</v>
      </c>
      <c r="H93" s="7">
        <f t="shared" si="11"/>
        <v>290.01256807327337</v>
      </c>
      <c r="I93" s="7">
        <f t="shared" si="12"/>
        <v>355.59603369419585</v>
      </c>
      <c r="J93" s="7">
        <f t="shared" si="13"/>
        <v>249.88323155764931</v>
      </c>
      <c r="K93" s="2"/>
      <c r="N93" s="2"/>
      <c r="O93" s="2"/>
      <c r="P93" s="2"/>
      <c r="Q93" s="2"/>
      <c r="R93" s="2"/>
      <c r="S93" s="2"/>
      <c r="V93" s="3"/>
      <c r="W93" s="2"/>
      <c r="X93" s="2"/>
      <c r="Y93" s="2"/>
      <c r="Z93" s="2"/>
      <c r="AA93" s="2"/>
      <c r="AB93" s="2"/>
      <c r="AC93" s="2"/>
      <c r="AD93" s="2"/>
      <c r="AG93" s="2"/>
      <c r="AH93" s="2"/>
      <c r="AI93" s="2"/>
      <c r="AJ93" s="2"/>
      <c r="AK93" s="2"/>
      <c r="AL93" s="2"/>
      <c r="AM93" s="2"/>
    </row>
    <row r="94" spans="1:39" x14ac:dyDescent="0.25">
      <c r="A94" s="17">
        <v>87</v>
      </c>
      <c r="B94" s="8"/>
      <c r="C94" s="9"/>
      <c r="D94" s="7">
        <f t="shared" si="14"/>
        <v>304.19583600195386</v>
      </c>
      <c r="E94" s="7">
        <f t="array" ref="E94">steyx_drug*SQRT(1/COUNT(months)+((A94-AVERAGE(months))^2/devsq_months))</f>
        <v>6.5226920865832581</v>
      </c>
      <c r="F94" s="7">
        <f t="array" ref="F94">steyx_drug*SQRT(1+(1/COUNT(months))+((A94-AVERAGE(months))^2/devsq_months))</f>
        <v>40.983279888404098</v>
      </c>
      <c r="G94" s="7">
        <f t="shared" si="10"/>
        <v>317.13990616355835</v>
      </c>
      <c r="H94" s="7">
        <f t="shared" si="11"/>
        <v>291.25176584034938</v>
      </c>
      <c r="I94" s="7">
        <f t="shared" si="12"/>
        <v>357.07450893907594</v>
      </c>
      <c r="J94" s="7">
        <f t="shared" si="13"/>
        <v>251.31716306483176</v>
      </c>
      <c r="K94" s="2"/>
      <c r="N94" s="2"/>
      <c r="O94" s="2"/>
      <c r="P94" s="2"/>
      <c r="Q94" s="2"/>
      <c r="R94" s="2"/>
      <c r="S94" s="2"/>
      <c r="V94" s="3"/>
      <c r="W94" s="2"/>
      <c r="X94" s="2"/>
      <c r="Y94" s="2"/>
      <c r="Z94" s="2"/>
      <c r="AA94" s="2"/>
      <c r="AB94" s="2"/>
      <c r="AC94" s="2"/>
      <c r="AD94" s="2"/>
      <c r="AG94" s="2"/>
      <c r="AH94" s="2"/>
      <c r="AI94" s="2"/>
      <c r="AJ94" s="2"/>
      <c r="AK94" s="2"/>
      <c r="AL94" s="2"/>
      <c r="AM94" s="2"/>
    </row>
    <row r="95" spans="1:39" x14ac:dyDescent="0.25">
      <c r="A95" s="17">
        <v>88</v>
      </c>
      <c r="B95" s="8"/>
      <c r="C95" s="9"/>
      <c r="D95" s="7">
        <f t="shared" si="14"/>
        <v>305.65203937798515</v>
      </c>
      <c r="E95" s="7">
        <f t="array" ref="E95">steyx_drug*SQRT(1/COUNT(months)+((A95-AVERAGE(months))^2/devsq_months))</f>
        <v>6.6332034331722367</v>
      </c>
      <c r="F95" s="7">
        <f t="array" ref="F95">steyx_drug*SQRT(1+(1/COUNT(months))+((A95-AVERAGE(months))^2/devsq_months))</f>
        <v>41.001013476995176</v>
      </c>
      <c r="G95" s="7">
        <f t="shared" si="10"/>
        <v>318.81541571024934</v>
      </c>
      <c r="H95" s="7">
        <f t="shared" si="11"/>
        <v>292.48866304572095</v>
      </c>
      <c r="I95" s="7">
        <f t="shared" si="12"/>
        <v>358.55359307608251</v>
      </c>
      <c r="J95" s="7">
        <f t="shared" si="13"/>
        <v>252.75048567988779</v>
      </c>
      <c r="K95" s="2"/>
      <c r="N95" s="2"/>
      <c r="O95" s="2"/>
      <c r="P95" s="2"/>
      <c r="Q95" s="2"/>
      <c r="R95" s="2"/>
      <c r="S95" s="2"/>
      <c r="V95" s="3"/>
      <c r="W95" s="2"/>
      <c r="X95" s="2"/>
      <c r="Y95" s="2"/>
      <c r="Z95" s="2"/>
      <c r="AA95" s="2"/>
      <c r="AB95" s="2"/>
      <c r="AC95" s="2"/>
      <c r="AD95" s="2"/>
      <c r="AG95" s="2"/>
      <c r="AH95" s="2"/>
      <c r="AI95" s="2"/>
      <c r="AJ95" s="2"/>
      <c r="AK95" s="2"/>
      <c r="AL95" s="2"/>
      <c r="AM95" s="2"/>
    </row>
    <row r="96" spans="1:39" x14ac:dyDescent="0.25">
      <c r="A96" s="17">
        <v>89</v>
      </c>
      <c r="B96" s="8"/>
      <c r="C96" s="9"/>
      <c r="D96" s="7">
        <f t="shared" si="14"/>
        <v>307.10824275401637</v>
      </c>
      <c r="E96" s="7">
        <f t="array" ref="E96">steyx_drug*SQRT(1/COUNT(months)+((A96-AVERAGE(months))^2/devsq_months))</f>
        <v>6.7448170808372874</v>
      </c>
      <c r="F96" s="7">
        <f t="array" ref="F96">steyx_drug*SQRT(1+(1/COUNT(months))+((A96-AVERAGE(months))^2/devsq_months))</f>
        <v>41.019218371500529</v>
      </c>
      <c r="G96" s="7">
        <f t="shared" si="10"/>
        <v>320.49311273755086</v>
      </c>
      <c r="H96" s="7">
        <f t="shared" si="11"/>
        <v>293.72337277048189</v>
      </c>
      <c r="I96" s="7">
        <f t="shared" si="12"/>
        <v>360.0332853154996</v>
      </c>
      <c r="J96" s="7">
        <f t="shared" si="13"/>
        <v>254.18320019253315</v>
      </c>
      <c r="K96" s="2"/>
      <c r="N96" s="2"/>
      <c r="O96" s="2"/>
      <c r="P96" s="2"/>
      <c r="Q96" s="2"/>
      <c r="R96" s="2"/>
      <c r="S96" s="2"/>
      <c r="V96" s="3"/>
      <c r="W96" s="2"/>
      <c r="X96" s="2"/>
      <c r="Y96" s="2"/>
      <c r="Z96" s="2"/>
      <c r="AA96" s="2"/>
      <c r="AB96" s="2"/>
      <c r="AC96" s="2"/>
      <c r="AD96" s="2"/>
      <c r="AG96" s="2"/>
      <c r="AH96" s="2"/>
      <c r="AI96" s="2"/>
      <c r="AJ96" s="2"/>
      <c r="AK96" s="2"/>
      <c r="AL96" s="2"/>
      <c r="AM96" s="2"/>
    </row>
    <row r="97" spans="1:39" x14ac:dyDescent="0.25">
      <c r="A97" s="17">
        <v>90</v>
      </c>
      <c r="B97" s="8"/>
      <c r="C97" s="9"/>
      <c r="D97" s="7">
        <f t="shared" si="14"/>
        <v>308.56444613004766</v>
      </c>
      <c r="E97" s="7">
        <f t="array" ref="E97">steyx_drug*SQRT(1/COUNT(months)+((A97-AVERAGE(months))^2/devsq_months))</f>
        <v>6.8574792059980227</v>
      </c>
      <c r="F97" s="7">
        <f t="array" ref="F97">steyx_drug*SQRT(1+(1/COUNT(months))+((A97-AVERAGE(months))^2/devsq_months))</f>
        <v>41.037893944689543</v>
      </c>
      <c r="G97" s="7">
        <f t="shared" si="10"/>
        <v>322.17289043431936</v>
      </c>
      <c r="H97" s="7">
        <f t="shared" si="11"/>
        <v>294.95600182577596</v>
      </c>
      <c r="I97" s="7">
        <f t="shared" si="12"/>
        <v>361.51358484804308</v>
      </c>
      <c r="J97" s="7">
        <f t="shared" si="13"/>
        <v>255.6153074120522</v>
      </c>
      <c r="K97" s="2"/>
      <c r="N97" s="2"/>
      <c r="O97" s="2"/>
      <c r="P97" s="2"/>
      <c r="Q97" s="2"/>
      <c r="R97" s="2"/>
      <c r="S97" s="2"/>
      <c r="V97" s="3"/>
      <c r="W97" s="2"/>
      <c r="X97" s="2"/>
      <c r="Y97" s="2"/>
      <c r="Z97" s="2"/>
      <c r="AA97" s="2"/>
      <c r="AB97" s="2"/>
      <c r="AC97" s="2"/>
      <c r="AD97" s="2"/>
      <c r="AG97" s="2"/>
      <c r="AH97" s="2"/>
      <c r="AI97" s="2"/>
      <c r="AJ97" s="2"/>
      <c r="AK97" s="2"/>
      <c r="AL97" s="2"/>
      <c r="AM97" s="2"/>
    </row>
    <row r="98" spans="1:39" x14ac:dyDescent="0.25">
      <c r="A98" s="17">
        <v>91</v>
      </c>
      <c r="B98" s="8"/>
      <c r="C98" s="9"/>
      <c r="D98" s="7">
        <f t="shared" si="14"/>
        <v>310.02064950607894</v>
      </c>
      <c r="E98" s="7">
        <f t="array" ref="E98">steyx_drug*SQRT(1/COUNT(months)+((A98-AVERAGE(months))^2/devsq_months))</f>
        <v>6.9711389748068076</v>
      </c>
      <c r="F98" s="7">
        <f t="array" ref="F98">steyx_drug*SQRT(1+(1/COUNT(months))+((A98-AVERAGE(months))^2/devsq_months))</f>
        <v>41.057039554270858</v>
      </c>
      <c r="G98" s="7">
        <f t="shared" si="10"/>
        <v>323.85464792243863</v>
      </c>
      <c r="H98" s="7">
        <f t="shared" si="11"/>
        <v>296.18665108971925</v>
      </c>
      <c r="I98" s="7">
        <f t="shared" si="12"/>
        <v>362.99449084499662</v>
      </c>
      <c r="J98" s="7">
        <f t="shared" si="13"/>
        <v>257.04680816716126</v>
      </c>
      <c r="K98" s="2"/>
      <c r="N98" s="2"/>
      <c r="O98" s="2"/>
      <c r="P98" s="2"/>
      <c r="Q98" s="2"/>
      <c r="R98" s="2"/>
      <c r="S98" s="2"/>
      <c r="V98" s="3"/>
      <c r="W98" s="2"/>
      <c r="X98" s="2"/>
      <c r="Y98" s="2"/>
      <c r="Z98" s="2"/>
      <c r="AA98" s="2"/>
      <c r="AB98" s="2"/>
      <c r="AC98" s="2"/>
      <c r="AD98" s="2"/>
      <c r="AG98" s="2"/>
      <c r="AH98" s="2"/>
      <c r="AI98" s="2"/>
      <c r="AJ98" s="2"/>
      <c r="AK98" s="2"/>
      <c r="AL98" s="2"/>
      <c r="AM98" s="2"/>
    </row>
    <row r="99" spans="1:39" x14ac:dyDescent="0.25">
      <c r="A99" s="17">
        <v>92</v>
      </c>
      <c r="B99" s="8"/>
      <c r="C99" s="9"/>
      <c r="D99" s="7">
        <f t="shared" si="14"/>
        <v>311.47685288211017</v>
      </c>
      <c r="E99" s="7">
        <f t="array" ref="E99">steyx_drug*SQRT(1/COUNT(months)+((A99-AVERAGE(months))^2/devsq_months))</f>
        <v>7.0857483789702922</v>
      </c>
      <c r="F99" s="7">
        <f t="array" ref="F99">steyx_drug*SQRT(1+(1/COUNT(months))+((A99-AVERAGE(months))^2/devsq_months))</f>
        <v>41.07665454300011</v>
      </c>
      <c r="G99" s="7">
        <f t="shared" si="10"/>
        <v>325.53828993101291</v>
      </c>
      <c r="H99" s="7">
        <f t="shared" si="11"/>
        <v>297.41541583320742</v>
      </c>
      <c r="I99" s="7">
        <f t="shared" si="12"/>
        <v>364.47600245835054</v>
      </c>
      <c r="J99" s="7">
        <f t="shared" si="13"/>
        <v>258.4777033058698</v>
      </c>
      <c r="K99" s="2"/>
      <c r="N99" s="2"/>
      <c r="O99" s="2"/>
      <c r="P99" s="2"/>
      <c r="Q99" s="2"/>
      <c r="R99" s="2"/>
      <c r="S99" s="2"/>
      <c r="V99" s="3"/>
      <c r="W99" s="2"/>
      <c r="X99" s="2"/>
      <c r="Y99" s="2"/>
      <c r="Z99" s="2"/>
      <c r="AA99" s="2"/>
      <c r="AB99" s="2"/>
      <c r="AC99" s="2"/>
      <c r="AD99" s="2"/>
      <c r="AG99" s="2"/>
      <c r="AH99" s="2"/>
      <c r="AI99" s="2"/>
      <c r="AJ99" s="2"/>
      <c r="AK99" s="2"/>
      <c r="AL99" s="2"/>
      <c r="AM99" s="2"/>
    </row>
    <row r="100" spans="1:39" x14ac:dyDescent="0.25">
      <c r="A100" s="17">
        <v>93</v>
      </c>
      <c r="B100" s="8"/>
      <c r="C100" s="9"/>
      <c r="D100" s="7">
        <f t="shared" si="14"/>
        <v>312.93305625814145</v>
      </c>
      <c r="E100" s="7">
        <f t="array" ref="E100">steyx_drug*SQRT(1/COUNT(months)+((A100-AVERAGE(months))^2/devsq_months))</f>
        <v>7.2012620777697096</v>
      </c>
      <c r="F100" s="7">
        <f t="array" ref="F100">steyx_drug*SQRT(1+(1/COUNT(months))+((A100-AVERAGE(months))^2/devsq_months))</f>
        <v>41.096738238789897</v>
      </c>
      <c r="G100" s="7">
        <f t="shared" si="10"/>
        <v>327.22372648286154</v>
      </c>
      <c r="H100" s="7">
        <f t="shared" si="11"/>
        <v>298.64238603342136</v>
      </c>
      <c r="I100" s="7">
        <f t="shared" si="12"/>
        <v>365.95811882094438</v>
      </c>
      <c r="J100" s="7">
        <f t="shared" si="13"/>
        <v>259.90799369533852</v>
      </c>
      <c r="K100" s="2"/>
      <c r="N100" s="2"/>
      <c r="O100" s="2"/>
      <c r="P100" s="2"/>
      <c r="Q100" s="2"/>
      <c r="R100" s="2"/>
      <c r="S100" s="2"/>
      <c r="V100" s="3"/>
      <c r="W100" s="2"/>
      <c r="X100" s="2"/>
      <c r="Y100" s="2"/>
      <c r="Z100" s="2"/>
      <c r="AA100" s="2"/>
      <c r="AB100" s="2"/>
      <c r="AC100" s="2"/>
      <c r="AD100" s="2"/>
      <c r="AG100" s="2"/>
      <c r="AH100" s="2"/>
      <c r="AI100" s="2"/>
      <c r="AJ100" s="2"/>
      <c r="AK100" s="2"/>
      <c r="AL100" s="2"/>
      <c r="AM100" s="2"/>
    </row>
    <row r="101" spans="1:39" x14ac:dyDescent="0.25">
      <c r="A101" s="17">
        <v>94</v>
      </c>
      <c r="B101" s="8"/>
      <c r="C101" s="9"/>
      <c r="D101" s="7">
        <f t="shared" si="14"/>
        <v>314.38925963417273</v>
      </c>
      <c r="E101" s="7">
        <f t="array" ref="E101">steyx_drug*SQRT(1/COUNT(months)+((A101-AVERAGE(months))^2/devsq_months))</f>
        <v>7.3176372466802757</v>
      </c>
      <c r="F101" s="7">
        <f t="array" ref="F101">steyx_drug*SQRT(1+(1/COUNT(months))+((A101-AVERAGE(months))^2/devsq_months))</f>
        <v>41.117289954821857</v>
      </c>
      <c r="G101" s="7">
        <f t="shared" si="10"/>
        <v>328.91087259410875</v>
      </c>
      <c r="H101" s="7">
        <f t="shared" si="11"/>
        <v>299.86764667423671</v>
      </c>
      <c r="I101" s="7">
        <f t="shared" si="12"/>
        <v>367.44083904661068</v>
      </c>
      <c r="J101" s="7">
        <f t="shared" si="13"/>
        <v>261.33768022173479</v>
      </c>
      <c r="K101" s="2"/>
      <c r="N101" s="2"/>
      <c r="O101" s="2"/>
      <c r="P101" s="2"/>
      <c r="Q101" s="2"/>
      <c r="R101" s="2"/>
      <c r="S101" s="2"/>
      <c r="V101" s="3"/>
      <c r="W101" s="2"/>
      <c r="X101" s="2"/>
      <c r="Y101" s="2"/>
      <c r="Z101" s="2"/>
      <c r="AA101" s="2"/>
      <c r="AB101" s="2"/>
      <c r="AC101" s="2"/>
      <c r="AD101" s="2"/>
      <c r="AG101" s="2"/>
      <c r="AH101" s="2"/>
      <c r="AI101" s="2"/>
      <c r="AJ101" s="2"/>
      <c r="AK101" s="2"/>
      <c r="AL101" s="2"/>
      <c r="AM101" s="2"/>
    </row>
    <row r="102" spans="1:39" x14ac:dyDescent="0.25">
      <c r="A102" s="17">
        <v>95</v>
      </c>
      <c r="B102" s="8"/>
      <c r="C102" s="9"/>
      <c r="D102" s="7">
        <f t="shared" si="14"/>
        <v>315.84546301020396</v>
      </c>
      <c r="E102" s="7">
        <f t="array" ref="E102">steyx_drug*SQRT(1/COUNT(months)+((A102-AVERAGE(months))^2/devsq_months))</f>
        <v>7.4348334328292287</v>
      </c>
      <c r="F102" s="7">
        <f t="array" ref="F102">steyx_drug*SQRT(1+(1/COUNT(months))+((A102-AVERAGE(months))^2/devsq_months))</f>
        <v>41.138308989660807</v>
      </c>
      <c r="G102" s="7">
        <f t="shared" si="10"/>
        <v>330.59964798734512</v>
      </c>
      <c r="H102" s="7">
        <f t="shared" si="11"/>
        <v>301.09127803306279</v>
      </c>
      <c r="I102" s="7">
        <f t="shared" si="12"/>
        <v>368.92416223032274</v>
      </c>
      <c r="J102" s="7">
        <f t="shared" si="13"/>
        <v>262.76676379008518</v>
      </c>
      <c r="K102" s="2"/>
      <c r="N102" s="2"/>
      <c r="O102" s="2"/>
      <c r="P102" s="2"/>
      <c r="Q102" s="2"/>
      <c r="R102" s="2"/>
      <c r="S102" s="2"/>
      <c r="V102" s="3"/>
      <c r="W102" s="2"/>
      <c r="X102" s="2"/>
      <c r="Y102" s="2"/>
      <c r="Z102" s="2"/>
      <c r="AA102" s="2"/>
      <c r="AB102" s="2"/>
      <c r="AC102" s="2"/>
      <c r="AD102" s="2"/>
      <c r="AG102" s="2"/>
      <c r="AH102" s="2"/>
      <c r="AI102" s="2"/>
      <c r="AJ102" s="2"/>
      <c r="AK102" s="2"/>
      <c r="AL102" s="2"/>
      <c r="AM102" s="2"/>
    </row>
    <row r="103" spans="1:39" x14ac:dyDescent="0.25">
      <c r="A103" s="17">
        <v>96</v>
      </c>
      <c r="B103" s="8"/>
      <c r="C103" s="9"/>
      <c r="D103" s="7">
        <f t="shared" si="14"/>
        <v>317.30166638623524</v>
      </c>
      <c r="E103" s="7">
        <f t="array" ref="E103">steyx_drug*SQRT(1/COUNT(months)+((A103-AVERAGE(months))^2/devsq_months))</f>
        <v>7.5528124174020359</v>
      </c>
      <c r="F103" s="7">
        <f t="array" ref="F103">steyx_drug*SQRT(1+(1/COUNT(months))+((A103-AVERAGE(months))^2/devsq_months))</f>
        <v>41.15979462737095</v>
      </c>
      <c r="G103" s="7">
        <f t="shared" si="10"/>
        <v>332.28997681857709</v>
      </c>
      <c r="H103" s="7">
        <f t="shared" si="11"/>
        <v>302.31335595389339</v>
      </c>
      <c r="I103" s="7">
        <f t="shared" si="12"/>
        <v>370.40808744834453</v>
      </c>
      <c r="J103" s="7">
        <f t="shared" si="13"/>
        <v>264.19524532412595</v>
      </c>
      <c r="K103" s="2"/>
      <c r="N103" s="2"/>
      <c r="O103" s="2"/>
      <c r="P103" s="2"/>
      <c r="Q103" s="2"/>
      <c r="R103" s="2"/>
      <c r="S103" s="2"/>
      <c r="V103" s="3"/>
      <c r="W103" s="2"/>
      <c r="X103" s="2"/>
      <c r="Y103" s="2"/>
      <c r="Z103" s="2"/>
      <c r="AA103" s="2"/>
      <c r="AB103" s="2"/>
      <c r="AC103" s="2"/>
      <c r="AD103" s="2"/>
      <c r="AG103" s="2"/>
      <c r="AH103" s="2"/>
      <c r="AI103" s="2"/>
      <c r="AJ103" s="2"/>
      <c r="AK103" s="2"/>
      <c r="AL103" s="2"/>
      <c r="AM103" s="2"/>
    </row>
    <row r="104" spans="1:39" x14ac:dyDescent="0.25">
      <c r="A104" s="17">
        <v>97</v>
      </c>
      <c r="B104" s="8"/>
      <c r="C104" s="9"/>
      <c r="D104" s="7">
        <f t="shared" si="14"/>
        <v>318.75786976226652</v>
      </c>
      <c r="E104" s="7">
        <f t="array" ref="E104">steyx_drug*SQRT(1/COUNT(months)+((A104-AVERAGE(months))^2/devsq_months))</f>
        <v>7.6715380850025046</v>
      </c>
      <c r="F104" s="7">
        <f t="array" ref="F104">steyx_drug*SQRT(1+(1/COUNT(months))+((A104-AVERAGE(months))^2/devsq_months))</f>
        <v>41.181746137634036</v>
      </c>
      <c r="G104" s="7">
        <f t="shared" si="10"/>
        <v>333.98178741797631</v>
      </c>
      <c r="H104" s="7">
        <f t="shared" si="11"/>
        <v>303.53395210655674</v>
      </c>
      <c r="I104" s="7">
        <f t="shared" si="12"/>
        <v>371.89261375838299</v>
      </c>
      <c r="J104" s="7">
        <f t="shared" si="13"/>
        <v>265.62312576615005</v>
      </c>
      <c r="K104" s="2"/>
      <c r="N104" s="2"/>
      <c r="O104" s="2"/>
      <c r="P104" s="2"/>
      <c r="Q104" s="2"/>
      <c r="R104" s="2"/>
      <c r="S104" s="2"/>
      <c r="V104" s="3"/>
      <c r="W104" s="2"/>
      <c r="X104" s="2"/>
      <c r="Y104" s="2"/>
      <c r="Z104" s="2"/>
      <c r="AA104" s="2"/>
      <c r="AB104" s="2"/>
      <c r="AC104" s="2"/>
      <c r="AD104" s="2"/>
      <c r="AG104" s="2"/>
      <c r="AH104" s="2"/>
      <c r="AI104" s="2"/>
      <c r="AJ104" s="2"/>
      <c r="AK104" s="2"/>
      <c r="AL104" s="2"/>
      <c r="AM104" s="2"/>
    </row>
    <row r="105" spans="1:39" x14ac:dyDescent="0.25">
      <c r="A105" s="17">
        <v>98</v>
      </c>
      <c r="B105" s="8"/>
      <c r="C105" s="9"/>
      <c r="D105" s="7">
        <f t="shared" si="14"/>
        <v>320.21407313829775</v>
      </c>
      <c r="E105" s="7">
        <f t="array" ref="E105">steyx_drug*SQRT(1/COUNT(months)+((A105-AVERAGE(months))^2/devsq_months))</f>
        <v>7.7909762998907777</v>
      </c>
      <c r="F105" s="7">
        <f t="array" ref="F105">steyx_drug*SQRT(1+(1/COUNT(months))+((A105-AVERAGE(months))^2/devsq_months))</f>
        <v>41.20416277586952</v>
      </c>
      <c r="G105" s="7">
        <f t="shared" si="10"/>
        <v>335.67501204427788</v>
      </c>
      <c r="H105" s="7">
        <f t="shared" si="11"/>
        <v>304.75313423231762</v>
      </c>
      <c r="I105" s="7">
        <f t="shared" si="12"/>
        <v>373.37774019974313</v>
      </c>
      <c r="J105" s="7">
        <f t="shared" si="13"/>
        <v>267.05040607685237</v>
      </c>
      <c r="K105" s="2"/>
      <c r="N105" s="2"/>
      <c r="O105" s="2"/>
      <c r="P105" s="2"/>
      <c r="Q105" s="2"/>
      <c r="R105" s="2"/>
      <c r="S105" s="2"/>
      <c r="V105" s="3"/>
      <c r="W105" s="2"/>
      <c r="X105" s="2"/>
      <c r="Y105" s="2"/>
      <c r="Z105" s="2"/>
      <c r="AA105" s="2"/>
      <c r="AB105" s="2"/>
      <c r="AC105" s="2"/>
      <c r="AD105" s="2"/>
      <c r="AG105" s="2"/>
      <c r="AH105" s="2"/>
      <c r="AI105" s="2"/>
      <c r="AJ105" s="2"/>
      <c r="AK105" s="2"/>
      <c r="AL105" s="2"/>
      <c r="AM105" s="2"/>
    </row>
    <row r="106" spans="1:39" x14ac:dyDescent="0.25">
      <c r="A106" s="17">
        <v>99</v>
      </c>
      <c r="B106" s="8"/>
      <c r="C106" s="9"/>
      <c r="D106" s="7">
        <f t="shared" si="14"/>
        <v>321.67027651432903</v>
      </c>
      <c r="E106" s="7">
        <f t="array" ref="E106">steyx_drug*SQRT(1/COUNT(months)+((A106-AVERAGE(months))^2/devsq_months))</f>
        <v>7.9110947889600007</v>
      </c>
      <c r="F106" s="7">
        <f t="array" ref="F106">steyx_drug*SQRT(1+(1/COUNT(months))+((A106-AVERAGE(months))^2/devsq_months))</f>
        <v>41.227043783356599</v>
      </c>
      <c r="G106" s="7">
        <f t="shared" si="10"/>
        <v>337.36958665255179</v>
      </c>
      <c r="H106" s="7">
        <f t="shared" si="11"/>
        <v>305.97096637610628</v>
      </c>
      <c r="I106" s="7">
        <f t="shared" si="12"/>
        <v>374.86346579348549</v>
      </c>
      <c r="J106" s="7">
        <f t="shared" si="13"/>
        <v>268.47708723517258</v>
      </c>
      <c r="K106" s="2"/>
      <c r="N106" s="2"/>
      <c r="O106" s="2"/>
      <c r="P106" s="2"/>
      <c r="Q106" s="2"/>
      <c r="R106" s="2"/>
      <c r="S106" s="2"/>
      <c r="V106" s="3"/>
      <c r="W106" s="2"/>
      <c r="X106" s="2"/>
      <c r="Y106" s="2"/>
      <c r="Z106" s="2"/>
      <c r="AA106" s="2"/>
      <c r="AB106" s="2"/>
      <c r="AC106" s="2"/>
      <c r="AD106" s="2"/>
      <c r="AG106" s="2"/>
      <c r="AH106" s="2"/>
      <c r="AI106" s="2"/>
      <c r="AJ106" s="2"/>
      <c r="AK106" s="2"/>
      <c r="AL106" s="2"/>
      <c r="AM106" s="2"/>
    </row>
    <row r="107" spans="1:39" x14ac:dyDescent="0.25">
      <c r="A107" s="17">
        <v>100</v>
      </c>
      <c r="B107" s="8"/>
      <c r="C107" s="9"/>
      <c r="D107" s="7">
        <f t="shared" si="14"/>
        <v>323.12647989036032</v>
      </c>
      <c r="E107" s="7">
        <f t="array" ref="E107">steyx_drug*SQRT(1/COUNT(months)+((A107-AVERAGE(months))^2/devsq_months))</f>
        <v>8.0318630312645869</v>
      </c>
      <c r="F107" s="7">
        <f t="array" ref="F107">steyx_drug*SQRT(1+(1/COUNT(months))+((A107-AVERAGE(months))^2/devsq_months))</f>
        <v>41.250388387358079</v>
      </c>
      <c r="G107" s="7">
        <f t="shared" si="10"/>
        <v>339.06545067497473</v>
      </c>
      <c r="H107" s="7">
        <f t="shared" si="11"/>
        <v>307.1875091057459</v>
      </c>
      <c r="I107" s="7">
        <f t="shared" si="12"/>
        <v>376.34978954258605</v>
      </c>
      <c r="J107" s="7">
        <f t="shared" si="13"/>
        <v>269.90317023813458</v>
      </c>
      <c r="K107" s="2"/>
      <c r="N107" s="2"/>
      <c r="O107" s="2"/>
      <c r="P107" s="2"/>
      <c r="Q107" s="2"/>
      <c r="R107" s="2"/>
      <c r="S107" s="2"/>
      <c r="V107" s="3"/>
      <c r="W107" s="2"/>
      <c r="X107" s="2"/>
      <c r="Y107" s="2"/>
      <c r="Z107" s="2"/>
      <c r="AA107" s="2"/>
      <c r="AB107" s="2"/>
      <c r="AC107" s="2"/>
      <c r="AD107" s="2"/>
      <c r="AG107" s="2"/>
      <c r="AH107" s="2"/>
      <c r="AI107" s="2"/>
      <c r="AJ107" s="2"/>
      <c r="AK107" s="2"/>
      <c r="AL107" s="2"/>
      <c r="AM107" s="2"/>
    </row>
    <row r="108" spans="1:39" x14ac:dyDescent="0.25">
      <c r="AM108" s="1"/>
    </row>
    <row r="109" spans="1:39" x14ac:dyDescent="0.25">
      <c r="A109" t="s">
        <v>24</v>
      </c>
      <c r="B109">
        <f t="array" ref="B109">STEYX(drug_DOT_1000_PD,months)</f>
        <v>40.460891220472291</v>
      </c>
      <c r="AM109" s="1"/>
    </row>
    <row r="110" spans="1:39" x14ac:dyDescent="0.25">
      <c r="A110" t="s">
        <v>25</v>
      </c>
      <c r="B110" s="2">
        <f t="array" ref="B110">DEVSQ(months)</f>
        <v>83325</v>
      </c>
      <c r="L110" s="2"/>
      <c r="U110" s="2"/>
      <c r="AE110" s="2"/>
      <c r="AM110" s="1"/>
    </row>
    <row r="111" spans="1:39" x14ac:dyDescent="0.25">
      <c r="AM111" s="1"/>
    </row>
    <row r="112" spans="1:39" x14ac:dyDescent="0.25">
      <c r="AM112" s="1"/>
    </row>
    <row r="113" spans="39:39" x14ac:dyDescent="0.25">
      <c r="AM113" s="1"/>
    </row>
    <row r="114" spans="39:39" x14ac:dyDescent="0.25">
      <c r="AM114" s="1"/>
    </row>
    <row r="115" spans="39:39" x14ac:dyDescent="0.25">
      <c r="AM115" s="1"/>
    </row>
    <row r="116" spans="39:39" x14ac:dyDescent="0.25">
      <c r="AM116" s="1"/>
    </row>
    <row r="117" spans="39:39" x14ac:dyDescent="0.25">
      <c r="AM117" s="1"/>
    </row>
    <row r="118" spans="39:39" x14ac:dyDescent="0.25">
      <c r="AM118" s="1"/>
    </row>
    <row r="119" spans="39:39" x14ac:dyDescent="0.25">
      <c r="AM119" s="1"/>
    </row>
    <row r="120" spans="39:39" x14ac:dyDescent="0.25">
      <c r="AM120" s="1"/>
    </row>
    <row r="121" spans="39:39" x14ac:dyDescent="0.25">
      <c r="AM121" s="1"/>
    </row>
    <row r="122" spans="39:39" x14ac:dyDescent="0.25">
      <c r="AM122" s="1"/>
    </row>
  </sheetData>
  <pageMargins left="0.7" right="0.7" top="0.75" bottom="0.75" header="0.3" footer="0.3"/>
  <pageSetup orientation="portrait" r:id="rId1"/>
  <ignoredErrors>
    <ignoredError sqref="G9 H8:J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linear data</vt:lpstr>
      <vt:lpstr>devsq_months</vt:lpstr>
      <vt:lpstr>drug_DOT_1000_PD</vt:lpstr>
      <vt:lpstr>drug_linear_pred</vt:lpstr>
      <vt:lpstr>months</vt:lpstr>
      <vt:lpstr>steyx_drug</vt:lpstr>
    </vt:vector>
  </TitlesOfParts>
  <Manager/>
  <Company>Midwestern University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Rhodes, Jim</dc:creator>
  <cp:keywords/>
  <dc:description/>
  <cp:lastModifiedBy>Miglis, Cristina</cp:lastModifiedBy>
  <cp:revision/>
  <dcterms:created xsi:type="dcterms:W3CDTF">2016-07-18T17:42:18Z</dcterms:created>
  <dcterms:modified xsi:type="dcterms:W3CDTF">2017-02-05T21:34:13Z</dcterms:modified>
  <cp:category/>
  <cp:contentStatus/>
</cp:coreProperties>
</file>