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andrewkiselica/Dropbox/Baylor S + W/Grants/AA Grant/Papers/CFA Paper/Paper Drafts/JINS Submission/"/>
    </mc:Choice>
  </mc:AlternateContent>
  <bookViews>
    <workbookView xWindow="2380" yWindow="460" windowWidth="26420" windowHeight="165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13" i="1"/>
  <c r="B23" i="1"/>
  <c r="E23" i="1"/>
  <c r="E25" i="1"/>
  <c r="C7" i="1"/>
  <c r="B24" i="1"/>
  <c r="E24" i="1"/>
  <c r="E22" i="1"/>
  <c r="E21" i="1"/>
  <c r="F25" i="1"/>
  <c r="F24" i="1"/>
  <c r="F23" i="1"/>
  <c r="F22" i="1"/>
  <c r="F21" i="1"/>
  <c r="B20" i="1"/>
  <c r="E20" i="1"/>
  <c r="F20" i="1"/>
  <c r="C25" i="1"/>
  <c r="C24" i="1"/>
  <c r="C23" i="1"/>
  <c r="C6" i="1"/>
  <c r="C14" i="1"/>
  <c r="B22" i="1"/>
  <c r="C22" i="1"/>
  <c r="D22" i="1"/>
  <c r="C21" i="1"/>
  <c r="C20" i="1"/>
  <c r="B25" i="1"/>
  <c r="B21" i="1"/>
  <c r="C10" i="1"/>
  <c r="C16" i="1"/>
  <c r="C15" i="1"/>
  <c r="C12" i="1"/>
  <c r="C11" i="1"/>
  <c r="C9" i="1"/>
  <c r="C8" i="1"/>
  <c r="D21" i="1"/>
  <c r="D23" i="1"/>
  <c r="D24" i="1"/>
  <c r="D25" i="1"/>
  <c r="D20" i="1"/>
</calcChain>
</file>

<file path=xl/sharedStrings.xml><?xml version="1.0" encoding="utf-8"?>
<sst xmlns="http://schemas.openxmlformats.org/spreadsheetml/2006/main" count="31" uniqueCount="28">
  <si>
    <t>Age in years</t>
  </si>
  <si>
    <t>Years of education</t>
  </si>
  <si>
    <t>Enter Raw Score</t>
  </si>
  <si>
    <t>z-score</t>
  </si>
  <si>
    <t>Male = 1, Female = 2</t>
  </si>
  <si>
    <t>Cognitive Domain</t>
  </si>
  <si>
    <t>Raw Factor Score</t>
  </si>
  <si>
    <t>General</t>
  </si>
  <si>
    <t>Speed/Executive</t>
  </si>
  <si>
    <t>Memory</t>
  </si>
  <si>
    <t>Attention</t>
  </si>
  <si>
    <t>Language</t>
  </si>
  <si>
    <t>No Adjustment</t>
  </si>
  <si>
    <t>percentile</t>
  </si>
  <si>
    <t>Age, Sex, and Education Adjusted</t>
  </si>
  <si>
    <t>CRAFTVRS</t>
  </si>
  <si>
    <t>UDSBENTC</t>
  </si>
  <si>
    <t>DIGFORCT</t>
  </si>
  <si>
    <t>DIGBACCT</t>
  </si>
  <si>
    <t>ANIMALS</t>
  </si>
  <si>
    <t>VEG</t>
  </si>
  <si>
    <t>TRAILA</t>
  </si>
  <si>
    <t>TRAILB</t>
  </si>
  <si>
    <t xml:space="preserve">CRAFTDVR </t>
  </si>
  <si>
    <t>UDSBENTD</t>
  </si>
  <si>
    <t>MINTTOTS</t>
  </si>
  <si>
    <t>UDSVERTN</t>
  </si>
  <si>
    <t>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</si>
</sst>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62"/>
      <name val="Calibri"/>
      <family val="2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0">
    <xf numFmtId="0" fontId="0" fillId="0" borderId="0" xfId="0"/>
    <xf numFmtId="0" fontId="5" fillId="0" borderId="0" xfId="3" applyFont="1" applyFill="1" applyBorder="1" applyProtection="1"/>
    <xf numFmtId="0" fontId="6" fillId="0" borderId="0" xfId="2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/>
    <xf numFmtId="0" fontId="6" fillId="5" borderId="4" xfId="2" applyFont="1" applyFill="1" applyBorder="1" applyAlignment="1" applyProtection="1">
      <alignment horizontal="center"/>
      <protection locked="0"/>
    </xf>
    <xf numFmtId="0" fontId="6" fillId="5" borderId="6" xfId="2" applyFont="1" applyFill="1" applyBorder="1" applyAlignment="1" applyProtection="1">
      <alignment horizontal="center"/>
      <protection locked="0"/>
    </xf>
    <xf numFmtId="0" fontId="4" fillId="6" borderId="3" xfId="0" applyFont="1" applyFill="1" applyBorder="1" applyAlignment="1">
      <alignment horizontal="center"/>
    </xf>
    <xf numFmtId="0" fontId="6" fillId="10" borderId="3" xfId="2" applyFont="1" applyFill="1" applyBorder="1" applyAlignment="1" applyProtection="1">
      <alignment horizontal="center"/>
      <protection locked="0"/>
    </xf>
    <xf numFmtId="0" fontId="6" fillId="10" borderId="4" xfId="2" applyFont="1" applyFill="1" applyBorder="1" applyAlignment="1" applyProtection="1">
      <alignment horizontal="center"/>
      <protection locked="0"/>
    </xf>
    <xf numFmtId="0" fontId="6" fillId="10" borderId="5" xfId="2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</xf>
    <xf numFmtId="2" fontId="0" fillId="6" borderId="4" xfId="0" applyNumberFormat="1" applyFill="1" applyBorder="1" applyAlignment="1" applyProtection="1">
      <alignment horizontal="center"/>
    </xf>
    <xf numFmtId="2" fontId="0" fillId="6" borderId="6" xfId="0" applyNumberFormat="1" applyFill="1" applyBorder="1" applyAlignment="1" applyProtection="1">
      <alignment horizontal="center"/>
    </xf>
    <xf numFmtId="0" fontId="5" fillId="7" borderId="3" xfId="3" applyFont="1" applyFill="1" applyBorder="1" applyAlignment="1" applyProtection="1">
      <alignment horizontal="center" wrapText="1"/>
    </xf>
    <xf numFmtId="0" fontId="4" fillId="0" borderId="3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8" borderId="9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2" fontId="0" fillId="9" borderId="9" xfId="0" applyNumberFormat="1" applyFill="1" applyBorder="1" applyAlignment="1">
      <alignment horizontal="center"/>
    </xf>
    <xf numFmtId="2" fontId="0" fillId="9" borderId="10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8" borderId="11" xfId="0" applyNumberForma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5" fillId="10" borderId="3" xfId="4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5" fillId="10" borderId="4" xfId="4" applyFont="1" applyFill="1" applyBorder="1" applyAlignment="1" applyProtection="1">
      <alignment horizontal="center"/>
    </xf>
    <xf numFmtId="0" fontId="5" fillId="10" borderId="5" xfId="4" applyFont="1" applyFill="1" applyBorder="1" applyAlignment="1" applyProtection="1">
      <alignment horizontal="center"/>
    </xf>
    <xf numFmtId="0" fontId="5" fillId="3" borderId="4" xfId="3" applyFont="1" applyBorder="1" applyAlignment="1" applyProtection="1">
      <alignment horizontal="center" wrapText="1"/>
    </xf>
    <xf numFmtId="0" fontId="5" fillId="3" borderId="6" xfId="3" applyFont="1" applyBorder="1" applyAlignment="1" applyProtection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</cellXfs>
  <cellStyles count="5">
    <cellStyle name="40% - Accent1" xfId="3" builtinId="31"/>
    <cellStyle name="40% - Accent2" xfId="4" builtinId="35"/>
    <cellStyle name="Heading 2" xfId="1" builtinId="17"/>
    <cellStyle name="Input" xfId="2" builtinId="20"/>
    <cellStyle name="Normal" xfId="0" builtinId="0"/>
  </cellStyles>
  <dxfs count="0"/>
  <tableStyles count="0" defaultTableStyle="TableStyleMedium9" defaultPivotStyle="PivotStyleMedium7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B4" sqref="B4"/>
    </sheetView>
  </sheetViews>
  <sheetFormatPr baseColWidth="10" defaultRowHeight="16" x14ac:dyDescent="0.2"/>
  <cols>
    <col min="1" max="1" width="22.33203125" customWidth="1"/>
    <col min="2" max="2" width="17.5" customWidth="1"/>
    <col min="3" max="3" width="11.6640625" customWidth="1"/>
    <col min="4" max="4" width="17" customWidth="1"/>
    <col min="5" max="5" width="10.33203125" customWidth="1"/>
    <col min="6" max="6" width="18.5" customWidth="1"/>
  </cols>
  <sheetData>
    <row r="1" spans="1:3" ht="18" thickBot="1" x14ac:dyDescent="0.25">
      <c r="B1" s="11" t="s">
        <v>2</v>
      </c>
    </row>
    <row r="2" spans="1:3" ht="19" x14ac:dyDescent="0.25">
      <c r="A2" s="30" t="s">
        <v>4</v>
      </c>
      <c r="B2" s="8">
        <v>1</v>
      </c>
      <c r="C2" s="31"/>
    </row>
    <row r="3" spans="1:3" ht="20" thickBot="1" x14ac:dyDescent="0.3">
      <c r="A3" s="32" t="s">
        <v>0</v>
      </c>
      <c r="B3" s="9">
        <v>85</v>
      </c>
      <c r="C3" s="31"/>
    </row>
    <row r="4" spans="1:3" ht="20" thickBot="1" x14ac:dyDescent="0.3">
      <c r="A4" s="33" t="s">
        <v>1</v>
      </c>
      <c r="B4" s="10">
        <v>8</v>
      </c>
      <c r="C4" s="7" t="s">
        <v>3</v>
      </c>
    </row>
    <row r="5" spans="1:3" ht="20" thickTop="1" x14ac:dyDescent="0.25">
      <c r="A5" s="34" t="s">
        <v>15</v>
      </c>
      <c r="B5" s="5">
        <v>0</v>
      </c>
      <c r="C5" s="12">
        <f>(B5-21.9)/6.45</f>
        <v>-3.3953488372093021</v>
      </c>
    </row>
    <row r="6" spans="1:3" ht="19" x14ac:dyDescent="0.25">
      <c r="A6" s="34" t="s">
        <v>16</v>
      </c>
      <c r="B6" s="5">
        <v>14</v>
      </c>
      <c r="C6" s="12">
        <f>(B6-15.58)/1.31</f>
        <v>-1.2061068702290076</v>
      </c>
    </row>
    <row r="7" spans="1:3" ht="19" x14ac:dyDescent="0.25">
      <c r="A7" s="34" t="s">
        <v>17</v>
      </c>
      <c r="B7" s="5">
        <v>1</v>
      </c>
      <c r="C7" s="12">
        <f>(B7-8.34)/2.3</f>
        <v>-3.1913043478260872</v>
      </c>
    </row>
    <row r="8" spans="1:3" ht="19" x14ac:dyDescent="0.25">
      <c r="A8" s="34" t="s">
        <v>18</v>
      </c>
      <c r="B8" s="5">
        <v>8</v>
      </c>
      <c r="C8" s="12">
        <f>(B8-7.12)/2.2</f>
        <v>0.39999999999999991</v>
      </c>
    </row>
    <row r="9" spans="1:3" ht="19" x14ac:dyDescent="0.25">
      <c r="A9" s="34" t="s">
        <v>19</v>
      </c>
      <c r="B9" s="5">
        <v>20</v>
      </c>
      <c r="C9" s="12">
        <f>(B9-21.63)/5.58</f>
        <v>-0.29211469534050161</v>
      </c>
    </row>
    <row r="10" spans="1:3" ht="19" x14ac:dyDescent="0.25">
      <c r="A10" s="34" t="s">
        <v>20</v>
      </c>
      <c r="B10" s="5">
        <v>20</v>
      </c>
      <c r="C10" s="12">
        <f>(B10-14.89)/4.04</f>
        <v>1.2648514851485146</v>
      </c>
    </row>
    <row r="11" spans="1:3" ht="19" x14ac:dyDescent="0.25">
      <c r="A11" s="34" t="s">
        <v>21</v>
      </c>
      <c r="B11" s="5">
        <v>20</v>
      </c>
      <c r="C11" s="12">
        <f>((B11-31.21)/12.25)*-1</f>
        <v>0.91510204081632662</v>
      </c>
    </row>
    <row r="12" spans="1:3" ht="19" x14ac:dyDescent="0.25">
      <c r="A12" s="34" t="s">
        <v>22</v>
      </c>
      <c r="B12" s="5">
        <v>30</v>
      </c>
      <c r="C12" s="12">
        <f>((B12-80.32)/38.42)*-1</f>
        <v>1.3097345132743361</v>
      </c>
    </row>
    <row r="13" spans="1:3" ht="19" x14ac:dyDescent="0.25">
      <c r="A13" s="34" t="s">
        <v>23</v>
      </c>
      <c r="B13" s="5">
        <v>0</v>
      </c>
      <c r="C13" s="12">
        <f>(B13-19.08)/6.53</f>
        <v>-2.9218989280245018</v>
      </c>
    </row>
    <row r="14" spans="1:3" ht="19" x14ac:dyDescent="0.25">
      <c r="A14" s="34" t="s">
        <v>24</v>
      </c>
      <c r="B14" s="5">
        <v>10</v>
      </c>
      <c r="C14" s="12">
        <f>(B14-11.5)/2.9</f>
        <v>-0.51724137931034486</v>
      </c>
    </row>
    <row r="15" spans="1:3" ht="19" x14ac:dyDescent="0.25">
      <c r="A15" s="34" t="s">
        <v>25</v>
      </c>
      <c r="B15" s="5">
        <v>29</v>
      </c>
      <c r="C15" s="12">
        <f>(B15-30.12)/2</f>
        <v>-0.5600000000000005</v>
      </c>
    </row>
    <row r="16" spans="1:3" ht="20" thickBot="1" x14ac:dyDescent="0.3">
      <c r="A16" s="35" t="s">
        <v>26</v>
      </c>
      <c r="B16" s="6">
        <v>20</v>
      </c>
      <c r="C16" s="13">
        <f>(B16-28.44)/8.14</f>
        <v>-1.0368550368550369</v>
      </c>
    </row>
    <row r="17" spans="1:6" s="4" customFormat="1" ht="20" thickBot="1" x14ac:dyDescent="0.3">
      <c r="A17" s="1"/>
      <c r="B17" s="2"/>
      <c r="C17" s="3"/>
    </row>
    <row r="18" spans="1:6" ht="17" thickBot="1" x14ac:dyDescent="0.25">
      <c r="C18" s="36" t="s">
        <v>12</v>
      </c>
      <c r="D18" s="37"/>
      <c r="E18" s="38" t="s">
        <v>14</v>
      </c>
      <c r="F18" s="39"/>
    </row>
    <row r="19" spans="1:6" ht="19" x14ac:dyDescent="0.25">
      <c r="A19" s="14" t="s">
        <v>5</v>
      </c>
      <c r="B19" s="15" t="s">
        <v>6</v>
      </c>
      <c r="C19" s="16" t="s">
        <v>3</v>
      </c>
      <c r="D19" s="17" t="s">
        <v>13</v>
      </c>
      <c r="E19" s="18" t="s">
        <v>3</v>
      </c>
      <c r="F19" s="19" t="s">
        <v>13</v>
      </c>
    </row>
    <row r="20" spans="1:6" x14ac:dyDescent="0.2">
      <c r="A20" s="20" t="s">
        <v>7</v>
      </c>
      <c r="B20" s="21">
        <f>(1.075*B21) + (0.507*B22) + (0.611*B24) + (0.966*B25) + (0.404*B23)</f>
        <v>-3.0617519614120745</v>
      </c>
      <c r="C20" s="22">
        <f>(B20-2.63)/2.13</f>
        <v>-2.6721840194422888</v>
      </c>
      <c r="D20" s="23">
        <f>NORMSDIST(C20)*100</f>
        <v>0.37679654908752858</v>
      </c>
      <c r="E20" s="24">
        <f>(B20-(1.81 + -0.07*B3 + 0.35*B2 + 0.29*B4))/1.91</f>
        <v>-0.83337799026810155</v>
      </c>
      <c r="F20" s="25">
        <f t="shared" ref="F20:F25" si="0">NORMSDIST(E20)*100</f>
        <v>20.231579187766393</v>
      </c>
    </row>
    <row r="21" spans="1:6" x14ac:dyDescent="0.2">
      <c r="A21" s="20" t="s">
        <v>8</v>
      </c>
      <c r="B21" s="21">
        <f>(0.581*C12) + (0.437*C11) + (0.57*C16)</f>
        <v>0.56984797304175305</v>
      </c>
      <c r="C21" s="22">
        <f>(B21-0.68)/0.75</f>
        <v>-0.14686936927766267</v>
      </c>
      <c r="D21" s="23">
        <f t="shared" ref="D21:D25" si="1">NORMSDIST(C21)*100</f>
        <v>44.161756473723898</v>
      </c>
      <c r="E21" s="24">
        <f>(B21-(0.75 + -0.02*B3 + 0.08*B2 + 0.08*B4))/0.68</f>
        <v>1.1762470191790484</v>
      </c>
      <c r="F21" s="25">
        <f t="shared" si="0"/>
        <v>88.025190982086812</v>
      </c>
    </row>
    <row r="22" spans="1:6" x14ac:dyDescent="0.2">
      <c r="A22" s="20" t="s">
        <v>27</v>
      </c>
      <c r="B22" s="21">
        <f>(0.427*C6) + (0.685*C14)</f>
        <v>-0.86931797841537251</v>
      </c>
      <c r="C22" s="22">
        <f>(B22-0.56)/0.51</f>
        <v>-2.802584271402691</v>
      </c>
      <c r="D22" s="23">
        <f>NORMSDIST(C22)*100</f>
        <v>0.25347485079466492</v>
      </c>
      <c r="E22" s="24">
        <f>(B22-(1.05 + -0.01*B3 + -0.02*B2 + 0.02*B4))/0.49</f>
        <v>-2.4679958743170873</v>
      </c>
      <c r="F22" s="25">
        <f t="shared" si="0"/>
        <v>0.67935942812625139</v>
      </c>
    </row>
    <row r="23" spans="1:6" x14ac:dyDescent="0.2">
      <c r="A23" s="20" t="s">
        <v>9</v>
      </c>
      <c r="B23" s="21">
        <f>(0.909*C5) + (0.952*C13)</f>
        <v>-5.8680198725025807</v>
      </c>
      <c r="C23" s="22">
        <f>(B23-1.15)/1.35</f>
        <v>-5.1985332388908008</v>
      </c>
      <c r="D23" s="23">
        <f t="shared" si="1"/>
        <v>1.0043360509283681E-5</v>
      </c>
      <c r="E23" s="24">
        <f>(B23-(0.15 + -0.02*B3 + 0.32*B2 + 0.1*B4))/1.31</f>
        <v>-4.1511602080172372</v>
      </c>
      <c r="F23" s="25">
        <f t="shared" si="0"/>
        <v>1.6539705089759777E-3</v>
      </c>
    </row>
    <row r="24" spans="1:6" x14ac:dyDescent="0.2">
      <c r="A24" s="20" t="s">
        <v>10</v>
      </c>
      <c r="B24" s="21">
        <f>(0.602*C7) + (0.828*C8)</f>
        <v>-1.5899652173913046</v>
      </c>
      <c r="C24" s="22">
        <f>(B24-0.55)/1.13</f>
        <v>-1.8937745286648715</v>
      </c>
      <c r="D24" s="23">
        <f t="shared" si="1"/>
        <v>2.9127471968440375</v>
      </c>
      <c r="E24" s="24">
        <f>(B24-(0.38 + -0.02*B3 + -0.09*B2 + 0.09*B4))/1.1</f>
        <v>-0.81815019762845864</v>
      </c>
      <c r="F24" s="25">
        <f t="shared" si="0"/>
        <v>20.663571430364282</v>
      </c>
    </row>
    <row r="25" spans="1:6" ht="17" thickBot="1" x14ac:dyDescent="0.25">
      <c r="A25" s="26" t="s">
        <v>11</v>
      </c>
      <c r="B25" s="27">
        <f>(0.456*C10) + (0.637*C9) + (0.497*C15)</f>
        <v>0.11237521629582298</v>
      </c>
      <c r="C25" s="28">
        <f>(B25-0.84)/0.83</f>
        <v>-0.87665636590864693</v>
      </c>
      <c r="D25" s="29">
        <f t="shared" si="1"/>
        <v>19.033665682427518</v>
      </c>
      <c r="E25" s="24">
        <f>(B25-(0.15 + -0.02*B3 + 0.23*B2 + 0.09*B4))/0.78</f>
        <v>0.91330155935361923</v>
      </c>
      <c r="F25" s="25">
        <f t="shared" si="0"/>
        <v>81.9458018764645</v>
      </c>
    </row>
  </sheetData>
  <sheetProtection sheet="1" objects="1" scenarios="1"/>
  <mergeCells count="2">
    <mergeCell ref="C18:D18"/>
    <mergeCell ref="E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2019-06-11T16:14:20Z</dcterms:created>
  <dcterms:modified xsi:type="dcterms:W3CDTF">2019-10-24T17:38:18Z</dcterms:modified>
</cp:coreProperties>
</file>