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genaar\surfdrive\PhD\Project_1\Review_discordant_analyses\Twin Research\"/>
    </mc:Choice>
  </mc:AlternateContent>
  <xr:revisionPtr revIDLastSave="0" documentId="8_{B963DCB8-EE82-4C32-B3F7-ACF535FA10DF}" xr6:coauthVersionLast="47" xr6:coauthVersionMax="47" xr10:uidLastSave="{00000000-0000-0000-0000-000000000000}"/>
  <bookViews>
    <workbookView xWindow="-108" yWindow="-108" windowWidth="23256" windowHeight="12576" xr2:uid="{A92BEDB1-E5B7-4C92-9D38-4454406E40FA}"/>
  </bookViews>
  <sheets>
    <sheet name="S1" sheetId="2" r:id="rId1"/>
    <sheet name="S2" sheetId="1" r:id="rId2"/>
    <sheet name="S3" sheetId="3" r:id="rId3"/>
    <sheet name="S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4" l="1"/>
  <c r="O21" i="4"/>
  <c r="L28" i="4"/>
  <c r="K28" i="4"/>
  <c r="L27" i="4"/>
  <c r="K27" i="4"/>
  <c r="L22" i="4"/>
  <c r="K22" i="4"/>
  <c r="L21" i="4"/>
  <c r="K21" i="4"/>
  <c r="L16" i="4"/>
  <c r="K16" i="4"/>
  <c r="L9" i="4"/>
  <c r="L15" i="4"/>
  <c r="K15" i="4"/>
  <c r="P28" i="4"/>
  <c r="O28" i="4"/>
  <c r="P27" i="4"/>
  <c r="O27" i="4"/>
  <c r="P22" i="4"/>
  <c r="P21" i="4"/>
  <c r="P16" i="4"/>
  <c r="O16" i="4"/>
  <c r="P9" i="4"/>
  <c r="P15" i="4"/>
  <c r="O15" i="4"/>
  <c r="P10" i="4"/>
  <c r="O10" i="4"/>
  <c r="O9" i="4"/>
  <c r="L10" i="4"/>
  <c r="K10" i="4"/>
  <c r="L25" i="4"/>
  <c r="K25" i="4"/>
  <c r="P25" i="4"/>
  <c r="O25" i="4"/>
  <c r="P19" i="4"/>
  <c r="O19" i="4"/>
  <c r="L19" i="4"/>
  <c r="K19" i="4"/>
  <c r="L13" i="4"/>
  <c r="K13" i="4"/>
  <c r="P13" i="4"/>
  <c r="O13" i="4"/>
  <c r="P7" i="4"/>
  <c r="O7" i="4"/>
  <c r="L7" i="4"/>
  <c r="K7" i="4"/>
  <c r="K9" i="4"/>
</calcChain>
</file>

<file path=xl/sharedStrings.xml><?xml version="1.0" encoding="utf-8"?>
<sst xmlns="http://schemas.openxmlformats.org/spreadsheetml/2006/main" count="355" uniqueCount="159">
  <si>
    <t>Unrelated</t>
  </si>
  <si>
    <t>DZ twins</t>
  </si>
  <si>
    <t>MZ twins</t>
  </si>
  <si>
    <t>Scenario A</t>
  </si>
  <si>
    <t>y~x</t>
  </si>
  <si>
    <t>y~dx</t>
  </si>
  <si>
    <t>dy~x</t>
  </si>
  <si>
    <t>dy~dx</t>
  </si>
  <si>
    <t>Scenario B</t>
  </si>
  <si>
    <t>Scenario C</t>
  </si>
  <si>
    <t>Scenario D</t>
  </si>
  <si>
    <t>N</t>
  </si>
  <si>
    <t>UL</t>
  </si>
  <si>
    <t>LL</t>
  </si>
  <si>
    <t>Table S1. Correlations for the simulated exposure (y) and outcome (x) variables in twin pairs and cross-twin cross trait.</t>
  </si>
  <si>
    <t>Within Twins</t>
  </si>
  <si>
    <t>Cross-Twin Cross-Trait</t>
  </si>
  <si>
    <t>Scenario</t>
  </si>
  <si>
    <t>x1-x2</t>
  </si>
  <si>
    <t>y1- y2</t>
  </si>
  <si>
    <t>dx1-dx2</t>
  </si>
  <si>
    <t>dy1-dy2</t>
  </si>
  <si>
    <t>x1-y2</t>
  </si>
  <si>
    <t>x2 - y1</t>
  </si>
  <si>
    <t>dx1-dxy2</t>
  </si>
  <si>
    <t>dx2 - dxy1</t>
  </si>
  <si>
    <t>A</t>
  </si>
  <si>
    <t>MZ</t>
  </si>
  <si>
    <t>DZ</t>
  </si>
  <si>
    <t>B</t>
  </si>
  <si>
    <t>C</t>
  </si>
  <si>
    <t>D</t>
  </si>
  <si>
    <t>95% CI</t>
  </si>
  <si>
    <t>0.35</t>
  </si>
  <si>
    <t>0.341</t>
  </si>
  <si>
    <t>0.359</t>
  </si>
  <si>
    <t>0.553</t>
  </si>
  <si>
    <t>0.535</t>
  </si>
  <si>
    <t>0.571</t>
  </si>
  <si>
    <t>0.563</t>
  </si>
  <si>
    <t>0.544</t>
  </si>
  <si>
    <t>0.583</t>
  </si>
  <si>
    <t>0.857</t>
  </si>
  <si>
    <t>0.821</t>
  </si>
  <si>
    <t>0.893</t>
  </si>
  <si>
    <t>0.489</t>
  </si>
  <si>
    <t>0.472</t>
  </si>
  <si>
    <t>0.505</t>
  </si>
  <si>
    <t>0.702</t>
  </si>
  <si>
    <t>0.674</t>
  </si>
  <si>
    <t>0.729</t>
  </si>
  <si>
    <t>0.959</t>
  </si>
  <si>
    <t>0.907</t>
  </si>
  <si>
    <t>0.420</t>
  </si>
  <si>
    <t>0.831</t>
  </si>
  <si>
    <t>0.795</t>
  </si>
  <si>
    <t>0.867</t>
  </si>
  <si>
    <t>0.969</t>
  </si>
  <si>
    <t>0.912</t>
  </si>
  <si>
    <t>0.212</t>
  </si>
  <si>
    <t>0.2036</t>
  </si>
  <si>
    <t>0.221</t>
  </si>
  <si>
    <t>0.337</t>
  </si>
  <si>
    <t>0.319</t>
  </si>
  <si>
    <t>0.354</t>
  </si>
  <si>
    <t>0.349</t>
  </si>
  <si>
    <t>0.331</t>
  </si>
  <si>
    <t>0.368</t>
  </si>
  <si>
    <t>0.527</t>
  </si>
  <si>
    <t>0.598</t>
  </si>
  <si>
    <t>0.146</t>
  </si>
  <si>
    <t>0.138</t>
  </si>
  <si>
    <t>0.155</t>
  </si>
  <si>
    <t>0.195</t>
  </si>
  <si>
    <t>0.228</t>
  </si>
  <si>
    <t>0.312</t>
  </si>
  <si>
    <t>0.288</t>
  </si>
  <si>
    <t>0.336</t>
  </si>
  <si>
    <t>0.447</t>
  </si>
  <si>
    <t>0.403</t>
  </si>
  <si>
    <t>0.491</t>
  </si>
  <si>
    <t>-0.009</t>
  </si>
  <si>
    <t>0.009</t>
  </si>
  <si>
    <t>0.004</t>
  </si>
  <si>
    <t>-0.001</t>
  </si>
  <si>
    <t>-0.032</t>
  </si>
  <si>
    <t>0.029</t>
  </si>
  <si>
    <t>-0.051</t>
  </si>
  <si>
    <t>0.053</t>
  </si>
  <si>
    <t>0.027</t>
  </si>
  <si>
    <t>0.044</t>
  </si>
  <si>
    <t>0.043</t>
  </si>
  <si>
    <t>0.026</t>
  </si>
  <si>
    <t>0.061</t>
  </si>
  <si>
    <t>0.069</t>
  </si>
  <si>
    <t>0.052</t>
  </si>
  <si>
    <t>0.087</t>
  </si>
  <si>
    <t>0.095</t>
  </si>
  <si>
    <t>0.059</t>
  </si>
  <si>
    <t>0.129</t>
  </si>
  <si>
    <t>-0.016</t>
  </si>
  <si>
    <t>0.016</t>
  </si>
  <si>
    <t>-0.01</t>
  </si>
  <si>
    <t>-0.035</t>
  </si>
  <si>
    <t>0.011</t>
  </si>
  <si>
    <t>-0.034</t>
  </si>
  <si>
    <t>-0.077</t>
  </si>
  <si>
    <t>0.002</t>
  </si>
  <si>
    <t>0.003</t>
  </si>
  <si>
    <t>-0.027</t>
  </si>
  <si>
    <t>0.033</t>
  </si>
  <si>
    <t>-0.05</t>
  </si>
  <si>
    <t>0.054</t>
  </si>
  <si>
    <t>0.589</t>
  </si>
  <si>
    <t>0.606</t>
  </si>
  <si>
    <t>0.954</t>
  </si>
  <si>
    <t>0.935</t>
  </si>
  <si>
    <t>0.972</t>
  </si>
  <si>
    <t>0.988</t>
  </si>
  <si>
    <t>0.494</t>
  </si>
  <si>
    <t>0.485</t>
  </si>
  <si>
    <t>0.502</t>
  </si>
  <si>
    <t>0.697</t>
  </si>
  <si>
    <t>0.679</t>
  </si>
  <si>
    <t>0.714</t>
  </si>
  <si>
    <t>0.975</t>
  </si>
  <si>
    <t>0.346</t>
  </si>
  <si>
    <t>0.338</t>
  </si>
  <si>
    <t>0.355</t>
  </si>
  <si>
    <t>0.412</t>
  </si>
  <si>
    <t>0.793</t>
  </si>
  <si>
    <t>0.868</t>
  </si>
  <si>
    <t>0.946</t>
  </si>
  <si>
    <t>0.891</t>
  </si>
  <si>
    <t>Table S2. Results from the CTDT analyses conducted in R based on simulated data.</t>
  </si>
  <si>
    <t>Table S3. Results from the CTDT analyses conducted in STATA based on simulated data.</t>
  </si>
  <si>
    <t>Table S4. Results from the CTDT analyses conducted in SPSS based on simulated data.</t>
  </si>
  <si>
    <t>0.035</t>
  </si>
  <si>
    <t>Fixed effects regression</t>
  </si>
  <si>
    <t>Conditional logistic regression</t>
  </si>
  <si>
    <t>(B)</t>
  </si>
  <si>
    <t>Difference scores</t>
  </si>
  <si>
    <t>diff(y) - diff(x)</t>
  </si>
  <si>
    <t>41064*</t>
  </si>
  <si>
    <t>33410*</t>
  </si>
  <si>
    <t>40818*</t>
  </si>
  <si>
    <t>33300*</t>
  </si>
  <si>
    <t>41060*</t>
  </si>
  <si>
    <t>33206*</t>
  </si>
  <si>
    <t>14034*</t>
  </si>
  <si>
    <t>33174*</t>
  </si>
  <si>
    <t>Lineair regression</t>
  </si>
  <si>
    <t>Logistic regression</t>
  </si>
  <si>
    <t xml:space="preserve"> dx = binary exposure variable, B = regression coefficient, LL = lower limit of the confidence interval, UL = upper limit of the confidence interval.</t>
  </si>
  <si>
    <t xml:space="preserve"> B = regression coefficient, LL = lower limit of the confidence interval, UL = upper limit of the confidence interval.</t>
  </si>
  <si>
    <t>Note: *95% CI not provided by the software but is calculated using the standard error. y = continuous outcome variable, dy = binary outcome variable,  x = continuous exposure variable, dx = binary exposure variable,</t>
  </si>
  <si>
    <t>Note:  * exact number not provided by software, thus needs to be calculated manually by calculating the discordant rate. y = continuous outcome variable, dy = binary outcome variable,  x = continuous exposure variable,</t>
  </si>
  <si>
    <t xml:space="preserve">A= no confounding, B = complete genetic confounding, C = complete shared environmental confounding, D = direct effect with genetic and shared environmental </t>
  </si>
  <si>
    <t>confounding. x = continuous exposure variable, dx = binary exposure variable, y = continuous outcome variable, dy = binary outcome variable.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</si>
</sst>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horizontal="center" vertical="center"/>
    </xf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10" fillId="2" borderId="0" xfId="0" applyFont="1" applyFill="1"/>
    <xf numFmtId="0" fontId="9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9" fillId="0" borderId="0" xfId="0" applyNumberFormat="1" applyFont="1" applyAlignment="1">
      <alignment horizont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8" fillId="0" borderId="2" xfId="0" applyFont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35EC4-8471-4454-AA34-BC36B60F25E0}">
  <dimension ref="A1:K13"/>
  <sheetViews>
    <sheetView tabSelected="1" workbookViewId="0">
      <selection activeCell="D16" sqref="D16"/>
    </sheetView>
  </sheetViews>
  <sheetFormatPr defaultRowHeight="14.4" x14ac:dyDescent="0.3"/>
  <cols>
    <col min="4" max="4" width="27.88671875" customWidth="1"/>
    <col min="11" max="11" width="16.5546875" bestFit="1" customWidth="1"/>
  </cols>
  <sheetData>
    <row r="1" spans="1:11" ht="15" thickBot="1" x14ac:dyDescent="0.35">
      <c r="A1" s="34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4"/>
    </row>
    <row r="2" spans="1:11" x14ac:dyDescent="0.3">
      <c r="C2" s="35" t="s">
        <v>15</v>
      </c>
      <c r="D2" s="35"/>
      <c r="E2" s="35"/>
      <c r="F2" s="35"/>
      <c r="G2" s="35" t="s">
        <v>16</v>
      </c>
      <c r="H2" s="35"/>
      <c r="I2" s="35"/>
      <c r="J2" s="35"/>
      <c r="K2" s="16" t="s">
        <v>141</v>
      </c>
    </row>
    <row r="3" spans="1:11" ht="15" thickBot="1" x14ac:dyDescent="0.35">
      <c r="A3" s="3" t="s">
        <v>17</v>
      </c>
      <c r="B3" s="4"/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5" t="s">
        <v>25</v>
      </c>
      <c r="K3" s="17" t="s">
        <v>142</v>
      </c>
    </row>
    <row r="4" spans="1:11" x14ac:dyDescent="0.3">
      <c r="A4" s="2" t="s">
        <v>26</v>
      </c>
      <c r="B4" s="2" t="s">
        <v>27</v>
      </c>
      <c r="C4" s="6">
        <v>0.45</v>
      </c>
      <c r="D4" s="6">
        <v>0.48</v>
      </c>
      <c r="E4" s="6">
        <v>0.45</v>
      </c>
      <c r="F4" s="6">
        <v>0.48</v>
      </c>
      <c r="G4" s="6">
        <v>0.33</v>
      </c>
      <c r="H4" s="6">
        <v>0.33</v>
      </c>
      <c r="I4" s="6">
        <v>0.33</v>
      </c>
      <c r="J4" s="6">
        <v>0.32</v>
      </c>
      <c r="K4" s="6">
        <v>0.18</v>
      </c>
    </row>
    <row r="5" spans="1:11" x14ac:dyDescent="0.3">
      <c r="B5" s="2" t="s">
        <v>28</v>
      </c>
      <c r="C5" s="6">
        <v>0.23</v>
      </c>
      <c r="D5" s="6">
        <v>0.25</v>
      </c>
      <c r="E5" s="6">
        <v>0.23</v>
      </c>
      <c r="F5" s="6">
        <v>0.25</v>
      </c>
      <c r="G5" s="6">
        <v>0.17</v>
      </c>
      <c r="H5" s="6">
        <v>0.17</v>
      </c>
      <c r="I5" s="6">
        <v>0.17</v>
      </c>
      <c r="J5" s="6">
        <v>0.17</v>
      </c>
      <c r="K5" s="6">
        <v>0.39</v>
      </c>
    </row>
    <row r="6" spans="1:11" x14ac:dyDescent="0.3">
      <c r="A6" s="2" t="s">
        <v>29</v>
      </c>
      <c r="B6" s="2" t="s">
        <v>27</v>
      </c>
      <c r="C6" s="6">
        <v>0.37</v>
      </c>
      <c r="D6" s="6">
        <v>0.28999999999999998</v>
      </c>
      <c r="E6" s="6">
        <v>0.37</v>
      </c>
      <c r="F6" s="6">
        <v>0.28999999999999998</v>
      </c>
      <c r="G6" s="6">
        <v>0.25</v>
      </c>
      <c r="H6" s="6">
        <v>0.25</v>
      </c>
      <c r="I6" s="6">
        <v>0.25</v>
      </c>
      <c r="J6" s="6">
        <v>0.25</v>
      </c>
      <c r="K6" s="6">
        <v>0.15</v>
      </c>
    </row>
    <row r="7" spans="1:11" x14ac:dyDescent="0.3">
      <c r="B7" s="2" t="s">
        <v>28</v>
      </c>
      <c r="C7" s="6">
        <v>0.19</v>
      </c>
      <c r="D7" s="6">
        <v>0.15</v>
      </c>
      <c r="E7" s="6">
        <v>0.18</v>
      </c>
      <c r="F7" s="6">
        <v>0.14000000000000001</v>
      </c>
      <c r="G7" s="6">
        <v>0.12</v>
      </c>
      <c r="H7" s="6">
        <v>0.12</v>
      </c>
      <c r="I7" s="6">
        <v>0.12</v>
      </c>
      <c r="J7" s="6">
        <v>0.12</v>
      </c>
      <c r="K7" s="6">
        <v>0.37</v>
      </c>
    </row>
    <row r="8" spans="1:11" x14ac:dyDescent="0.3">
      <c r="A8" s="2" t="s">
        <v>30</v>
      </c>
      <c r="B8" s="2" t="s">
        <v>27</v>
      </c>
      <c r="C8" s="6">
        <v>0.35</v>
      </c>
      <c r="D8" s="6">
        <v>0.25</v>
      </c>
      <c r="E8" s="6">
        <v>0.35</v>
      </c>
      <c r="F8" s="6">
        <v>0.25</v>
      </c>
      <c r="G8" s="6">
        <v>0.23</v>
      </c>
      <c r="H8" s="6">
        <v>0.23</v>
      </c>
      <c r="I8" s="6">
        <v>0.21</v>
      </c>
      <c r="J8" s="6">
        <v>0.23</v>
      </c>
      <c r="K8" s="6">
        <v>0.12</v>
      </c>
    </row>
    <row r="9" spans="1:11" x14ac:dyDescent="0.3">
      <c r="B9" s="2" t="s">
        <v>28</v>
      </c>
      <c r="C9" s="6">
        <v>0.17</v>
      </c>
      <c r="D9" s="6">
        <v>0.13</v>
      </c>
      <c r="E9" s="6">
        <v>0.17</v>
      </c>
      <c r="F9" s="6">
        <v>0.13</v>
      </c>
      <c r="G9" s="6">
        <v>0.11</v>
      </c>
      <c r="H9" s="6">
        <v>0.11</v>
      </c>
      <c r="I9" s="6">
        <v>0.12</v>
      </c>
      <c r="J9" s="6">
        <v>0.12</v>
      </c>
      <c r="K9" s="6">
        <v>0.35</v>
      </c>
    </row>
    <row r="10" spans="1:11" x14ac:dyDescent="0.3">
      <c r="A10" s="2" t="s">
        <v>31</v>
      </c>
      <c r="B10" s="2" t="s">
        <v>27</v>
      </c>
      <c r="C10" s="6">
        <v>0.32</v>
      </c>
      <c r="D10" s="6">
        <v>0.22</v>
      </c>
      <c r="E10" s="6">
        <v>0.32</v>
      </c>
      <c r="F10" s="6">
        <v>0.22</v>
      </c>
      <c r="G10" s="6">
        <v>0.21</v>
      </c>
      <c r="H10" s="6">
        <v>0.21</v>
      </c>
      <c r="I10" s="6">
        <v>0.21</v>
      </c>
      <c r="J10" s="6">
        <v>0.21</v>
      </c>
      <c r="K10" s="6">
        <v>0.1</v>
      </c>
    </row>
    <row r="11" spans="1:11" ht="15" thickBot="1" x14ac:dyDescent="0.35">
      <c r="A11" s="4"/>
      <c r="B11" s="3" t="s">
        <v>28</v>
      </c>
      <c r="C11" s="5">
        <v>0.16</v>
      </c>
      <c r="D11" s="5">
        <v>0.11</v>
      </c>
      <c r="E11" s="5">
        <v>0.16</v>
      </c>
      <c r="F11" s="5">
        <v>0.1</v>
      </c>
      <c r="G11" s="5">
        <v>0.1</v>
      </c>
      <c r="H11" s="5">
        <v>0.1</v>
      </c>
      <c r="I11" s="5">
        <v>0.11</v>
      </c>
      <c r="J11" s="5">
        <v>0.12</v>
      </c>
      <c r="K11" s="5">
        <v>0.33</v>
      </c>
    </row>
    <row r="12" spans="1:11" x14ac:dyDescent="0.3">
      <c r="A12" s="36" t="s">
        <v>157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</row>
    <row r="13" spans="1:11" x14ac:dyDescent="0.3">
      <c r="A13" s="37" t="s">
        <v>158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</row>
  </sheetData>
  <mergeCells count="5">
    <mergeCell ref="A1:J1"/>
    <mergeCell ref="C2:F2"/>
    <mergeCell ref="G2:J2"/>
    <mergeCell ref="A12:K12"/>
    <mergeCell ref="A13: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9A4D7-7786-44A5-A640-F099CE131CC0}">
  <dimension ref="A1:Q29"/>
  <sheetViews>
    <sheetView workbookViewId="0">
      <selection activeCell="M27" sqref="M27"/>
    </sheetView>
  </sheetViews>
  <sheetFormatPr defaultRowHeight="14.4" x14ac:dyDescent="0.3"/>
  <sheetData>
    <row r="1" spans="1:17" ht="15.6" x14ac:dyDescent="0.3">
      <c r="A1" s="46" t="s">
        <v>134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x14ac:dyDescent="0.3">
      <c r="A2" s="7"/>
      <c r="B2" s="15" t="s">
        <v>4</v>
      </c>
      <c r="C2" s="47" t="s">
        <v>32</v>
      </c>
      <c r="D2" s="47"/>
      <c r="E2" s="8"/>
      <c r="F2" s="15" t="s">
        <v>5</v>
      </c>
      <c r="G2" s="47" t="s">
        <v>32</v>
      </c>
      <c r="H2" s="47"/>
      <c r="I2" s="8"/>
      <c r="J2" s="15" t="s">
        <v>6</v>
      </c>
      <c r="K2" s="47" t="s">
        <v>32</v>
      </c>
      <c r="L2" s="47"/>
      <c r="M2" s="8"/>
      <c r="N2" s="15" t="s">
        <v>7</v>
      </c>
      <c r="O2" s="47" t="s">
        <v>32</v>
      </c>
      <c r="P2" s="47"/>
      <c r="Q2" s="8"/>
    </row>
    <row r="3" spans="1:17" ht="15" thickBot="1" x14ac:dyDescent="0.35">
      <c r="A3" s="4"/>
      <c r="B3" s="9" t="s">
        <v>140</v>
      </c>
      <c r="C3" s="9" t="s">
        <v>13</v>
      </c>
      <c r="D3" s="9" t="s">
        <v>12</v>
      </c>
      <c r="E3" s="9" t="s">
        <v>11</v>
      </c>
      <c r="F3" s="9" t="s">
        <v>140</v>
      </c>
      <c r="G3" s="9" t="s">
        <v>13</v>
      </c>
      <c r="H3" s="9" t="s">
        <v>12</v>
      </c>
      <c r="I3" s="9" t="s">
        <v>11</v>
      </c>
      <c r="J3" s="9" t="s">
        <v>140</v>
      </c>
      <c r="K3" s="9" t="s">
        <v>13</v>
      </c>
      <c r="L3" s="9" t="s">
        <v>12</v>
      </c>
      <c r="M3" s="9" t="s">
        <v>11</v>
      </c>
      <c r="N3" s="9" t="s">
        <v>140</v>
      </c>
      <c r="O3" s="9" t="s">
        <v>13</v>
      </c>
      <c r="P3" s="9" t="s">
        <v>12</v>
      </c>
      <c r="Q3" s="9" t="s">
        <v>11</v>
      </c>
    </row>
    <row r="4" spans="1:17" ht="20.25" customHeight="1" x14ac:dyDescent="0.3">
      <c r="A4" s="14"/>
      <c r="B4" s="35" t="s">
        <v>3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x14ac:dyDescent="0.3">
      <c r="A5" s="14"/>
      <c r="B5" s="44" t="s">
        <v>151</v>
      </c>
      <c r="C5" s="44"/>
      <c r="D5" s="44"/>
      <c r="E5" s="44"/>
      <c r="F5" s="44"/>
      <c r="G5" s="44"/>
      <c r="H5" s="44"/>
      <c r="I5" s="44"/>
      <c r="J5" s="44" t="s">
        <v>152</v>
      </c>
      <c r="K5" s="44"/>
      <c r="L5" s="44"/>
      <c r="M5" s="44"/>
      <c r="N5" s="44"/>
      <c r="O5" s="44"/>
      <c r="P5" s="44"/>
      <c r="Q5" s="44"/>
    </row>
    <row r="6" spans="1:17" x14ac:dyDescent="0.3">
      <c r="A6" s="8" t="s">
        <v>0</v>
      </c>
      <c r="B6" s="10" t="s">
        <v>33</v>
      </c>
      <c r="C6" s="10" t="s">
        <v>34</v>
      </c>
      <c r="D6" s="10" t="s">
        <v>35</v>
      </c>
      <c r="E6" s="10">
        <v>50000</v>
      </c>
      <c r="F6" s="10" t="s">
        <v>36</v>
      </c>
      <c r="G6" s="10" t="s">
        <v>37</v>
      </c>
      <c r="H6" s="10" t="s">
        <v>38</v>
      </c>
      <c r="I6" s="10">
        <v>50000</v>
      </c>
      <c r="J6" s="10" t="s">
        <v>39</v>
      </c>
      <c r="K6" s="10" t="s">
        <v>40</v>
      </c>
      <c r="L6" s="10" t="s">
        <v>41</v>
      </c>
      <c r="M6" s="10">
        <v>50000</v>
      </c>
      <c r="N6" s="10" t="s">
        <v>42</v>
      </c>
      <c r="O6" s="10" t="s">
        <v>43</v>
      </c>
      <c r="P6" s="10" t="s">
        <v>44</v>
      </c>
      <c r="Q6" s="10">
        <v>50000</v>
      </c>
    </row>
    <row r="7" spans="1:17" x14ac:dyDescent="0.3">
      <c r="A7" s="8"/>
      <c r="B7" s="38" t="s">
        <v>138</v>
      </c>
      <c r="C7" s="38"/>
      <c r="D7" s="38"/>
      <c r="E7" s="38"/>
      <c r="F7" s="38"/>
      <c r="G7" s="38"/>
      <c r="H7" s="38"/>
      <c r="I7" s="38"/>
      <c r="J7" s="38" t="s">
        <v>139</v>
      </c>
      <c r="K7" s="38"/>
      <c r="L7" s="38"/>
      <c r="M7" s="38"/>
      <c r="N7" s="38"/>
      <c r="O7" s="38"/>
      <c r="P7" s="38"/>
      <c r="Q7" s="38"/>
    </row>
    <row r="8" spans="1:17" x14ac:dyDescent="0.3">
      <c r="A8" s="8" t="s">
        <v>1</v>
      </c>
      <c r="B8" s="10" t="s">
        <v>33</v>
      </c>
      <c r="C8" s="10" t="s">
        <v>34</v>
      </c>
      <c r="D8" s="10" t="s">
        <v>35</v>
      </c>
      <c r="E8" s="10">
        <v>100000</v>
      </c>
      <c r="F8" s="10" t="s">
        <v>45</v>
      </c>
      <c r="G8" s="10" t="s">
        <v>46</v>
      </c>
      <c r="H8" s="10" t="s">
        <v>47</v>
      </c>
      <c r="I8" s="10" t="s">
        <v>143</v>
      </c>
      <c r="J8" s="10" t="s">
        <v>48</v>
      </c>
      <c r="K8" s="10" t="s">
        <v>49</v>
      </c>
      <c r="L8" s="10" t="s">
        <v>50</v>
      </c>
      <c r="M8" s="10">
        <v>40606</v>
      </c>
      <c r="N8" s="10" t="s">
        <v>51</v>
      </c>
      <c r="O8" s="10" t="s">
        <v>52</v>
      </c>
      <c r="P8" s="10">
        <v>1</v>
      </c>
      <c r="Q8" s="10">
        <v>40606</v>
      </c>
    </row>
    <row r="9" spans="1:17" x14ac:dyDescent="0.3">
      <c r="A9" s="8" t="s">
        <v>2</v>
      </c>
      <c r="B9" s="10" t="s">
        <v>33</v>
      </c>
      <c r="C9" s="10" t="s">
        <v>34</v>
      </c>
      <c r="D9" s="10" t="s">
        <v>35</v>
      </c>
      <c r="E9" s="10">
        <v>100000</v>
      </c>
      <c r="F9" s="10" t="s">
        <v>53</v>
      </c>
      <c r="G9" s="10" t="s">
        <v>34</v>
      </c>
      <c r="H9" s="10" t="s">
        <v>35</v>
      </c>
      <c r="I9" s="10" t="s">
        <v>144</v>
      </c>
      <c r="J9" s="10" t="s">
        <v>54</v>
      </c>
      <c r="K9" s="10" t="s">
        <v>55</v>
      </c>
      <c r="L9" s="10" t="s">
        <v>56</v>
      </c>
      <c r="M9" s="10">
        <v>33470</v>
      </c>
      <c r="N9" s="10" t="s">
        <v>57</v>
      </c>
      <c r="O9" s="10" t="s">
        <v>58</v>
      </c>
      <c r="P9" s="11">
        <v>1026</v>
      </c>
      <c r="Q9" s="10">
        <v>33470</v>
      </c>
    </row>
    <row r="10" spans="1:17" ht="20.25" customHeight="1" x14ac:dyDescent="0.3">
      <c r="A10" s="19"/>
      <c r="B10" s="41" t="s">
        <v>8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17" x14ac:dyDescent="0.3">
      <c r="A11" s="20"/>
      <c r="B11" s="45" t="s">
        <v>151</v>
      </c>
      <c r="C11" s="45"/>
      <c r="D11" s="45"/>
      <c r="E11" s="45"/>
      <c r="F11" s="45"/>
      <c r="G11" s="45"/>
      <c r="H11" s="45"/>
      <c r="I11" s="45"/>
      <c r="J11" s="45" t="s">
        <v>152</v>
      </c>
      <c r="K11" s="45"/>
      <c r="L11" s="45"/>
      <c r="M11" s="45"/>
      <c r="N11" s="45"/>
      <c r="O11" s="45"/>
      <c r="P11" s="45"/>
      <c r="Q11" s="45"/>
    </row>
    <row r="12" spans="1:17" x14ac:dyDescent="0.3">
      <c r="A12" s="21" t="s">
        <v>0</v>
      </c>
      <c r="B12" s="22" t="s">
        <v>59</v>
      </c>
      <c r="C12" s="22" t="s">
        <v>60</v>
      </c>
      <c r="D12" s="22" t="s">
        <v>61</v>
      </c>
      <c r="E12" s="22">
        <v>50000</v>
      </c>
      <c r="F12" s="22" t="s">
        <v>62</v>
      </c>
      <c r="G12" s="22" t="s">
        <v>63</v>
      </c>
      <c r="H12" s="22" t="s">
        <v>64</v>
      </c>
      <c r="I12" s="22">
        <v>50000</v>
      </c>
      <c r="J12" s="22" t="s">
        <v>65</v>
      </c>
      <c r="K12" s="22" t="s">
        <v>66</v>
      </c>
      <c r="L12" s="22" t="s">
        <v>67</v>
      </c>
      <c r="M12" s="22">
        <v>50000</v>
      </c>
      <c r="N12" s="22" t="s">
        <v>39</v>
      </c>
      <c r="O12" s="22" t="s">
        <v>68</v>
      </c>
      <c r="P12" s="22" t="s">
        <v>69</v>
      </c>
      <c r="Q12" s="22">
        <v>50000</v>
      </c>
    </row>
    <row r="13" spans="1:17" x14ac:dyDescent="0.3">
      <c r="A13" s="21"/>
      <c r="B13" s="43" t="s">
        <v>138</v>
      </c>
      <c r="C13" s="43"/>
      <c r="D13" s="43"/>
      <c r="E13" s="43"/>
      <c r="F13" s="43"/>
      <c r="G13" s="43"/>
      <c r="H13" s="43"/>
      <c r="I13" s="43"/>
      <c r="J13" s="43" t="s">
        <v>139</v>
      </c>
      <c r="K13" s="43"/>
      <c r="L13" s="43"/>
      <c r="M13" s="43"/>
      <c r="N13" s="43"/>
      <c r="O13" s="43"/>
      <c r="P13" s="43"/>
      <c r="Q13" s="43"/>
    </row>
    <row r="14" spans="1:17" x14ac:dyDescent="0.3">
      <c r="A14" s="21" t="s">
        <v>1</v>
      </c>
      <c r="B14" s="22" t="s">
        <v>70</v>
      </c>
      <c r="C14" s="22" t="s">
        <v>71</v>
      </c>
      <c r="D14" s="22" t="s">
        <v>72</v>
      </c>
      <c r="E14" s="23">
        <v>100000</v>
      </c>
      <c r="F14" s="22" t="s">
        <v>59</v>
      </c>
      <c r="G14" s="22" t="s">
        <v>73</v>
      </c>
      <c r="H14" s="22" t="s">
        <v>74</v>
      </c>
      <c r="I14" s="22" t="s">
        <v>145</v>
      </c>
      <c r="J14" s="22" t="s">
        <v>75</v>
      </c>
      <c r="K14" s="22" t="s">
        <v>76</v>
      </c>
      <c r="L14" s="22" t="s">
        <v>77</v>
      </c>
      <c r="M14" s="22">
        <v>40236</v>
      </c>
      <c r="N14" s="22" t="s">
        <v>78</v>
      </c>
      <c r="O14" s="22" t="s">
        <v>79</v>
      </c>
      <c r="P14" s="22" t="s">
        <v>80</v>
      </c>
      <c r="Q14" s="22">
        <v>40236</v>
      </c>
    </row>
    <row r="15" spans="1:17" x14ac:dyDescent="0.3">
      <c r="A15" s="21" t="s">
        <v>2</v>
      </c>
      <c r="B15" s="22">
        <v>0</v>
      </c>
      <c r="C15" s="22" t="s">
        <v>81</v>
      </c>
      <c r="D15" s="22" t="s">
        <v>82</v>
      </c>
      <c r="E15" s="23">
        <v>100000</v>
      </c>
      <c r="F15" s="22" t="s">
        <v>83</v>
      </c>
      <c r="G15" s="22" t="s">
        <v>81</v>
      </c>
      <c r="H15" s="22" t="s">
        <v>82</v>
      </c>
      <c r="I15" s="22" t="s">
        <v>146</v>
      </c>
      <c r="J15" s="22" t="s">
        <v>84</v>
      </c>
      <c r="K15" s="22" t="s">
        <v>85</v>
      </c>
      <c r="L15" s="22" t="s">
        <v>86</v>
      </c>
      <c r="M15" s="22">
        <v>33352</v>
      </c>
      <c r="N15" s="22">
        <v>0</v>
      </c>
      <c r="O15" s="22" t="s">
        <v>87</v>
      </c>
      <c r="P15" s="22" t="s">
        <v>88</v>
      </c>
      <c r="Q15" s="22">
        <v>33352</v>
      </c>
    </row>
    <row r="16" spans="1:17" ht="18.75" customHeight="1" x14ac:dyDescent="0.3">
      <c r="A16" s="12"/>
      <c r="B16" s="40" t="s">
        <v>9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x14ac:dyDescent="0.3">
      <c r="A17" s="14"/>
      <c r="B17" s="44" t="s">
        <v>151</v>
      </c>
      <c r="C17" s="44"/>
      <c r="D17" s="44"/>
      <c r="E17" s="44"/>
      <c r="F17" s="44"/>
      <c r="G17" s="44"/>
      <c r="H17" s="44"/>
      <c r="I17" s="44"/>
      <c r="J17" s="44" t="s">
        <v>152</v>
      </c>
      <c r="K17" s="44"/>
      <c r="L17" s="44"/>
      <c r="M17" s="44"/>
      <c r="N17" s="44"/>
      <c r="O17" s="44"/>
      <c r="P17" s="44"/>
      <c r="Q17" s="44"/>
    </row>
    <row r="18" spans="1:17" x14ac:dyDescent="0.3">
      <c r="A18" s="12" t="s">
        <v>0</v>
      </c>
      <c r="B18" s="1" t="s">
        <v>137</v>
      </c>
      <c r="C18" s="1" t="s">
        <v>89</v>
      </c>
      <c r="D18" s="1" t="s">
        <v>90</v>
      </c>
      <c r="E18" s="1">
        <v>50000</v>
      </c>
      <c r="F18" s="1" t="s">
        <v>91</v>
      </c>
      <c r="G18" s="1" t="s">
        <v>92</v>
      </c>
      <c r="H18" s="1" t="s">
        <v>93</v>
      </c>
      <c r="I18" s="10">
        <v>50000</v>
      </c>
      <c r="J18" s="1" t="s">
        <v>94</v>
      </c>
      <c r="K18" s="1" t="s">
        <v>95</v>
      </c>
      <c r="L18" s="1" t="s">
        <v>96</v>
      </c>
      <c r="M18" s="10">
        <v>50000</v>
      </c>
      <c r="N18" s="1" t="s">
        <v>97</v>
      </c>
      <c r="O18" s="1" t="s">
        <v>98</v>
      </c>
      <c r="P18" s="1" t="s">
        <v>99</v>
      </c>
      <c r="Q18" s="10">
        <v>50000</v>
      </c>
    </row>
    <row r="19" spans="1:17" x14ac:dyDescent="0.3">
      <c r="A19" s="12"/>
      <c r="B19" s="38" t="s">
        <v>138</v>
      </c>
      <c r="C19" s="38"/>
      <c r="D19" s="38"/>
      <c r="E19" s="38"/>
      <c r="F19" s="38"/>
      <c r="G19" s="38"/>
      <c r="H19" s="38"/>
      <c r="I19" s="38"/>
      <c r="J19" s="38" t="s">
        <v>139</v>
      </c>
      <c r="K19" s="38"/>
      <c r="L19" s="38"/>
      <c r="M19" s="38"/>
      <c r="N19" s="38"/>
      <c r="O19" s="38"/>
      <c r="P19" s="38"/>
      <c r="Q19" s="38"/>
    </row>
    <row r="20" spans="1:17" x14ac:dyDescent="0.3">
      <c r="A20" s="12" t="s">
        <v>1</v>
      </c>
      <c r="B20" s="1">
        <v>0</v>
      </c>
      <c r="C20" s="1" t="s">
        <v>81</v>
      </c>
      <c r="D20" s="1" t="s">
        <v>82</v>
      </c>
      <c r="E20" s="10">
        <v>100000</v>
      </c>
      <c r="F20" s="1">
        <v>0</v>
      </c>
      <c r="G20" s="1" t="s">
        <v>100</v>
      </c>
      <c r="H20" s="1" t="s">
        <v>101</v>
      </c>
      <c r="I20" s="10" t="s">
        <v>147</v>
      </c>
      <c r="J20" s="1" t="s">
        <v>102</v>
      </c>
      <c r="K20" s="1" t="s">
        <v>103</v>
      </c>
      <c r="L20" s="1" t="s">
        <v>104</v>
      </c>
      <c r="M20" s="10">
        <v>40250</v>
      </c>
      <c r="N20" s="1" t="s">
        <v>105</v>
      </c>
      <c r="O20" s="1" t="s">
        <v>106</v>
      </c>
      <c r="P20" s="1" t="s">
        <v>82</v>
      </c>
      <c r="Q20" s="10">
        <v>40250</v>
      </c>
    </row>
    <row r="21" spans="1:17" x14ac:dyDescent="0.3">
      <c r="A21" s="12" t="s">
        <v>2</v>
      </c>
      <c r="B21" s="1">
        <v>0</v>
      </c>
      <c r="C21" s="1" t="s">
        <v>81</v>
      </c>
      <c r="D21" s="1" t="s">
        <v>82</v>
      </c>
      <c r="E21" s="10">
        <v>100000</v>
      </c>
      <c r="F21" s="1" t="s">
        <v>107</v>
      </c>
      <c r="G21" s="1" t="s">
        <v>81</v>
      </c>
      <c r="H21" s="1" t="s">
        <v>82</v>
      </c>
      <c r="I21" s="10" t="s">
        <v>148</v>
      </c>
      <c r="J21" s="1" t="s">
        <v>108</v>
      </c>
      <c r="K21" s="1" t="s">
        <v>109</v>
      </c>
      <c r="L21" s="1" t="s">
        <v>110</v>
      </c>
      <c r="M21" s="10">
        <v>33388</v>
      </c>
      <c r="N21" s="1" t="s">
        <v>107</v>
      </c>
      <c r="O21" s="1" t="s">
        <v>111</v>
      </c>
      <c r="P21" s="1" t="s">
        <v>112</v>
      </c>
      <c r="Q21" s="10">
        <v>33388</v>
      </c>
    </row>
    <row r="22" spans="1:17" ht="21" customHeight="1" x14ac:dyDescent="0.3">
      <c r="A22" s="21"/>
      <c r="B22" s="41" t="s">
        <v>10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</row>
    <row r="23" spans="1:17" x14ac:dyDescent="0.3">
      <c r="A23" s="20"/>
      <c r="B23" s="45" t="s">
        <v>151</v>
      </c>
      <c r="C23" s="45"/>
      <c r="D23" s="45"/>
      <c r="E23" s="45"/>
      <c r="F23" s="45"/>
      <c r="G23" s="45"/>
      <c r="H23" s="45"/>
      <c r="I23" s="45"/>
      <c r="J23" s="45" t="s">
        <v>152</v>
      </c>
      <c r="K23" s="45"/>
      <c r="L23" s="45"/>
      <c r="M23" s="45"/>
      <c r="N23" s="45"/>
      <c r="O23" s="45"/>
      <c r="P23" s="45"/>
      <c r="Q23" s="45"/>
    </row>
    <row r="24" spans="1:17" x14ac:dyDescent="0.3">
      <c r="A24" s="21" t="s">
        <v>0</v>
      </c>
      <c r="B24" s="24" t="s">
        <v>69</v>
      </c>
      <c r="C24" s="24" t="s">
        <v>113</v>
      </c>
      <c r="D24" s="24" t="s">
        <v>114</v>
      </c>
      <c r="E24" s="24">
        <v>50000</v>
      </c>
      <c r="F24" s="24" t="s">
        <v>115</v>
      </c>
      <c r="G24" s="24" t="s">
        <v>116</v>
      </c>
      <c r="H24" s="24" t="s">
        <v>117</v>
      </c>
      <c r="I24" s="23">
        <v>50000</v>
      </c>
      <c r="J24" s="24">
        <v>1011</v>
      </c>
      <c r="K24" s="24" t="s">
        <v>118</v>
      </c>
      <c r="L24" s="24">
        <v>1034</v>
      </c>
      <c r="M24" s="23">
        <v>50000</v>
      </c>
      <c r="N24" s="24">
        <v>1469</v>
      </c>
      <c r="O24" s="24">
        <v>1431</v>
      </c>
      <c r="P24" s="24">
        <v>1506</v>
      </c>
      <c r="Q24" s="23">
        <v>50000</v>
      </c>
    </row>
    <row r="25" spans="1:17" x14ac:dyDescent="0.3">
      <c r="A25" s="21"/>
      <c r="B25" s="43" t="s">
        <v>138</v>
      </c>
      <c r="C25" s="43"/>
      <c r="D25" s="43"/>
      <c r="E25" s="43"/>
      <c r="F25" s="43"/>
      <c r="G25" s="43"/>
      <c r="H25" s="43"/>
      <c r="I25" s="43"/>
      <c r="J25" s="43" t="s">
        <v>139</v>
      </c>
      <c r="K25" s="43"/>
      <c r="L25" s="43"/>
      <c r="M25" s="43"/>
      <c r="N25" s="43"/>
      <c r="O25" s="43"/>
      <c r="P25" s="43"/>
      <c r="Q25" s="43"/>
    </row>
    <row r="26" spans="1:17" x14ac:dyDescent="0.3">
      <c r="A26" s="21" t="s">
        <v>1</v>
      </c>
      <c r="B26" s="24" t="s">
        <v>119</v>
      </c>
      <c r="C26" s="24" t="s">
        <v>120</v>
      </c>
      <c r="D26" s="24" t="s">
        <v>121</v>
      </c>
      <c r="E26" s="23">
        <v>100000</v>
      </c>
      <c r="F26" s="24" t="s">
        <v>122</v>
      </c>
      <c r="G26" s="24" t="s">
        <v>123</v>
      </c>
      <c r="H26" s="24" t="s">
        <v>124</v>
      </c>
      <c r="I26" s="23" t="s">
        <v>149</v>
      </c>
      <c r="J26" s="24">
        <v>1001</v>
      </c>
      <c r="K26" s="24" t="s">
        <v>125</v>
      </c>
      <c r="L26" s="24">
        <v>1040</v>
      </c>
      <c r="M26" s="23">
        <v>39222</v>
      </c>
      <c r="N26" s="24">
        <v>1311</v>
      </c>
      <c r="O26" s="24">
        <v>1261</v>
      </c>
      <c r="P26" s="24">
        <v>1360</v>
      </c>
      <c r="Q26" s="23">
        <v>39222</v>
      </c>
    </row>
    <row r="27" spans="1:17" ht="15" thickBot="1" x14ac:dyDescent="0.35">
      <c r="A27" s="21" t="s">
        <v>2</v>
      </c>
      <c r="B27" s="24" t="s">
        <v>126</v>
      </c>
      <c r="C27" s="24" t="s">
        <v>127</v>
      </c>
      <c r="D27" s="24" t="s">
        <v>128</v>
      </c>
      <c r="E27" s="23">
        <v>100000</v>
      </c>
      <c r="F27" s="24" t="s">
        <v>129</v>
      </c>
      <c r="G27" s="24" t="s">
        <v>127</v>
      </c>
      <c r="H27" s="24" t="s">
        <v>128</v>
      </c>
      <c r="I27" s="25" t="s">
        <v>150</v>
      </c>
      <c r="J27" s="24" t="s">
        <v>54</v>
      </c>
      <c r="K27" s="24" t="s">
        <v>130</v>
      </c>
      <c r="L27" s="24" t="s">
        <v>131</v>
      </c>
      <c r="M27" s="25">
        <v>30649</v>
      </c>
      <c r="N27" s="24" t="s">
        <v>132</v>
      </c>
      <c r="O27" s="24" t="s">
        <v>133</v>
      </c>
      <c r="P27" s="24">
        <v>1002</v>
      </c>
      <c r="Q27" s="25">
        <v>30649</v>
      </c>
    </row>
    <row r="28" spans="1:17" x14ac:dyDescent="0.3">
      <c r="A28" s="42" t="s">
        <v>156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</row>
    <row r="29" spans="1:17" x14ac:dyDescent="0.3">
      <c r="A29" s="39" t="s">
        <v>153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</sheetData>
  <mergeCells count="27">
    <mergeCell ref="B11:I11"/>
    <mergeCell ref="J11:Q11"/>
    <mergeCell ref="B17:I17"/>
    <mergeCell ref="A1:Q1"/>
    <mergeCell ref="B4:Q4"/>
    <mergeCell ref="C2:D2"/>
    <mergeCell ref="G2:H2"/>
    <mergeCell ref="K2:L2"/>
    <mergeCell ref="O2:P2"/>
    <mergeCell ref="B10:Q10"/>
    <mergeCell ref="B5:I5"/>
    <mergeCell ref="J5:Q5"/>
    <mergeCell ref="B7:I7"/>
    <mergeCell ref="J7:Q7"/>
    <mergeCell ref="B13:I13"/>
    <mergeCell ref="J13:Q13"/>
    <mergeCell ref="B19:I19"/>
    <mergeCell ref="J19:Q19"/>
    <mergeCell ref="A29:Q29"/>
    <mergeCell ref="B16:Q16"/>
    <mergeCell ref="B22:Q22"/>
    <mergeCell ref="A28:Q28"/>
    <mergeCell ref="B25:I25"/>
    <mergeCell ref="J25:Q25"/>
    <mergeCell ref="J17:Q17"/>
    <mergeCell ref="B23:I23"/>
    <mergeCell ref="J23:Q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74A55-A52A-4E34-9FBD-1C7E473E92EA}">
  <dimension ref="A1:Q30"/>
  <sheetViews>
    <sheetView workbookViewId="0">
      <selection activeCell="P21" sqref="P21"/>
    </sheetView>
  </sheetViews>
  <sheetFormatPr defaultRowHeight="14.4" x14ac:dyDescent="0.3"/>
  <sheetData>
    <row r="1" spans="1:17" ht="15.6" x14ac:dyDescent="0.3">
      <c r="A1" s="46" t="s">
        <v>135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x14ac:dyDescent="0.3">
      <c r="B2" s="50" t="s">
        <v>138</v>
      </c>
      <c r="C2" s="50"/>
      <c r="D2" s="50"/>
      <c r="E2" s="50"/>
      <c r="F2" s="50" t="s">
        <v>138</v>
      </c>
      <c r="G2" s="50"/>
      <c r="H2" s="50"/>
      <c r="I2" s="50"/>
      <c r="J2" s="50" t="s">
        <v>139</v>
      </c>
      <c r="K2" s="50"/>
      <c r="L2" s="50"/>
      <c r="M2" s="50"/>
      <c r="N2" s="50" t="s">
        <v>139</v>
      </c>
      <c r="O2" s="50"/>
      <c r="P2" s="50"/>
      <c r="Q2" s="50"/>
    </row>
    <row r="3" spans="1:17" x14ac:dyDescent="0.3">
      <c r="A3" s="7"/>
      <c r="B3" s="15" t="s">
        <v>4</v>
      </c>
      <c r="C3" s="47" t="s">
        <v>32</v>
      </c>
      <c r="D3" s="47"/>
      <c r="E3" s="8"/>
      <c r="F3" s="15" t="s">
        <v>5</v>
      </c>
      <c r="G3" s="47" t="s">
        <v>32</v>
      </c>
      <c r="H3" s="47"/>
      <c r="I3" s="8"/>
      <c r="J3" s="15" t="s">
        <v>6</v>
      </c>
      <c r="K3" s="47" t="s">
        <v>32</v>
      </c>
      <c r="L3" s="47"/>
      <c r="M3" s="8"/>
      <c r="N3" s="15" t="s">
        <v>7</v>
      </c>
      <c r="O3" s="47" t="s">
        <v>32</v>
      </c>
      <c r="P3" s="47"/>
      <c r="Q3" s="8"/>
    </row>
    <row r="4" spans="1:17" ht="15" thickBot="1" x14ac:dyDescent="0.35">
      <c r="A4" s="4"/>
      <c r="B4" s="9" t="s">
        <v>140</v>
      </c>
      <c r="C4" s="9" t="s">
        <v>13</v>
      </c>
      <c r="D4" s="9" t="s">
        <v>12</v>
      </c>
      <c r="E4" s="9" t="s">
        <v>11</v>
      </c>
      <c r="F4" s="9" t="s">
        <v>140</v>
      </c>
      <c r="G4" s="9" t="s">
        <v>13</v>
      </c>
      <c r="H4" s="9" t="s">
        <v>12</v>
      </c>
      <c r="I4" s="9" t="s">
        <v>11</v>
      </c>
      <c r="J4" s="9" t="s">
        <v>140</v>
      </c>
      <c r="K4" s="9" t="s">
        <v>13</v>
      </c>
      <c r="L4" s="9" t="s">
        <v>12</v>
      </c>
      <c r="M4" s="9" t="s">
        <v>11</v>
      </c>
      <c r="N4" s="9" t="s">
        <v>140</v>
      </c>
      <c r="O4" s="9" t="s">
        <v>13</v>
      </c>
      <c r="P4" s="9" t="s">
        <v>12</v>
      </c>
      <c r="Q4" s="9" t="s">
        <v>11</v>
      </c>
    </row>
    <row r="5" spans="1:17" ht="17.25" customHeight="1" x14ac:dyDescent="0.3">
      <c r="A5" s="14"/>
      <c r="B5" s="40" t="s">
        <v>3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x14ac:dyDescent="0.3">
      <c r="A6" s="14"/>
      <c r="B6" s="44" t="s">
        <v>151</v>
      </c>
      <c r="C6" s="44"/>
      <c r="D6" s="44"/>
      <c r="E6" s="44"/>
      <c r="F6" s="44"/>
      <c r="G6" s="44"/>
      <c r="H6" s="44"/>
      <c r="I6" s="44"/>
      <c r="J6" s="44" t="s">
        <v>152</v>
      </c>
      <c r="K6" s="44"/>
      <c r="L6" s="44"/>
      <c r="M6" s="44"/>
      <c r="N6" s="44"/>
      <c r="O6" s="44"/>
      <c r="P6" s="44"/>
      <c r="Q6" s="44"/>
    </row>
    <row r="7" spans="1:17" x14ac:dyDescent="0.3">
      <c r="A7" s="8" t="s">
        <v>0</v>
      </c>
      <c r="B7" s="10">
        <v>0.35</v>
      </c>
      <c r="C7" s="10">
        <v>0.34100000000000003</v>
      </c>
      <c r="D7" s="10">
        <v>0.35899999999999999</v>
      </c>
      <c r="E7" s="10">
        <v>50000</v>
      </c>
      <c r="F7" s="10">
        <v>0.55300000000000005</v>
      </c>
      <c r="G7" s="10">
        <v>0.53500000000000003</v>
      </c>
      <c r="H7" s="10">
        <v>0.57099999999999995</v>
      </c>
      <c r="I7" s="10">
        <v>50000</v>
      </c>
      <c r="J7" s="10">
        <v>0.56299999999999994</v>
      </c>
      <c r="K7" s="10">
        <v>0.54400000000000004</v>
      </c>
      <c r="L7" s="10">
        <v>0.58299999999999996</v>
      </c>
      <c r="M7" s="10">
        <v>50000</v>
      </c>
      <c r="N7" s="10">
        <v>0.85699999999999998</v>
      </c>
      <c r="O7" s="10">
        <v>0.82099999999999995</v>
      </c>
      <c r="P7" s="10">
        <v>0.89300000000000002</v>
      </c>
      <c r="Q7" s="10">
        <v>50000</v>
      </c>
    </row>
    <row r="8" spans="1:17" x14ac:dyDescent="0.3">
      <c r="A8" s="8"/>
      <c r="B8" s="38" t="s">
        <v>138</v>
      </c>
      <c r="C8" s="38"/>
      <c r="D8" s="38"/>
      <c r="E8" s="38"/>
      <c r="F8" s="38"/>
      <c r="G8" s="38"/>
      <c r="H8" s="38"/>
      <c r="I8" s="38"/>
      <c r="J8" s="38" t="s">
        <v>139</v>
      </c>
      <c r="K8" s="38"/>
      <c r="L8" s="38"/>
      <c r="M8" s="38"/>
      <c r="N8" s="38"/>
      <c r="O8" s="38"/>
      <c r="P8" s="38"/>
      <c r="Q8" s="38"/>
    </row>
    <row r="9" spans="1:17" x14ac:dyDescent="0.3">
      <c r="A9" s="8" t="s">
        <v>1</v>
      </c>
      <c r="B9" s="10">
        <v>0.35</v>
      </c>
      <c r="C9" s="10">
        <v>0.34100000000000003</v>
      </c>
      <c r="D9" s="10">
        <v>0.35899999999999999</v>
      </c>
      <c r="E9" s="10">
        <v>100000</v>
      </c>
      <c r="F9" s="10">
        <v>0.48799999999999999</v>
      </c>
      <c r="G9" s="28">
        <v>0.47</v>
      </c>
      <c r="H9" s="10">
        <v>0.505</v>
      </c>
      <c r="I9" s="10" t="s">
        <v>143</v>
      </c>
      <c r="J9" s="10">
        <v>0.70199999999999996</v>
      </c>
      <c r="K9" s="10">
        <v>0.67400000000000004</v>
      </c>
      <c r="L9" s="10">
        <v>0.72899999999999998</v>
      </c>
      <c r="M9" s="10">
        <v>40606</v>
      </c>
      <c r="N9" s="10">
        <v>0.95399999999999996</v>
      </c>
      <c r="O9" s="10">
        <v>0.90700000000000003</v>
      </c>
      <c r="P9" s="10">
        <v>1</v>
      </c>
      <c r="Q9" s="10">
        <v>40606</v>
      </c>
    </row>
    <row r="10" spans="1:17" x14ac:dyDescent="0.3">
      <c r="A10" s="8" t="s">
        <v>2</v>
      </c>
      <c r="B10" s="10">
        <v>0.35</v>
      </c>
      <c r="C10" s="10">
        <v>0.34100000000000003</v>
      </c>
      <c r="D10" s="10">
        <v>0.35899999999999999</v>
      </c>
      <c r="E10" s="10">
        <v>100000</v>
      </c>
      <c r="F10" s="10">
        <v>0.42</v>
      </c>
      <c r="G10" s="10">
        <v>0.40500000000000003</v>
      </c>
      <c r="H10" s="10">
        <v>0.436</v>
      </c>
      <c r="I10" s="10" t="s">
        <v>144</v>
      </c>
      <c r="J10" s="10">
        <v>0.83099999999999996</v>
      </c>
      <c r="K10" s="10">
        <v>0.79500000000000004</v>
      </c>
      <c r="L10" s="10">
        <v>0.86699999999999999</v>
      </c>
      <c r="M10" s="10">
        <v>33470</v>
      </c>
      <c r="N10" s="10">
        <v>0.96899999999999997</v>
      </c>
      <c r="O10" s="10">
        <v>0.91200000000000003</v>
      </c>
      <c r="P10" s="28">
        <v>1.03</v>
      </c>
      <c r="Q10" s="10">
        <v>33470</v>
      </c>
    </row>
    <row r="11" spans="1:17" ht="21.75" customHeight="1" x14ac:dyDescent="0.3">
      <c r="A11" s="19"/>
      <c r="B11" s="41" t="s">
        <v>8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1:17" x14ac:dyDescent="0.3">
      <c r="A12" s="20"/>
      <c r="B12" s="45" t="s">
        <v>151</v>
      </c>
      <c r="C12" s="45"/>
      <c r="D12" s="45"/>
      <c r="E12" s="45"/>
      <c r="F12" s="45"/>
      <c r="G12" s="45"/>
      <c r="H12" s="45"/>
      <c r="I12" s="45"/>
      <c r="J12" s="45" t="s">
        <v>152</v>
      </c>
      <c r="K12" s="45"/>
      <c r="L12" s="45"/>
      <c r="M12" s="45"/>
      <c r="N12" s="45"/>
      <c r="O12" s="45"/>
      <c r="P12" s="45"/>
      <c r="Q12" s="45"/>
    </row>
    <row r="13" spans="1:17" x14ac:dyDescent="0.3">
      <c r="A13" s="21" t="s">
        <v>0</v>
      </c>
      <c r="B13" s="22">
        <v>0.21199999999999999</v>
      </c>
      <c r="C13" s="22">
        <v>0.20399999999999999</v>
      </c>
      <c r="D13" s="22">
        <v>0.221</v>
      </c>
      <c r="E13" s="22">
        <v>50000</v>
      </c>
      <c r="F13" s="22">
        <v>0.33700000000000002</v>
      </c>
      <c r="G13" s="22">
        <v>0.31900000000000001</v>
      </c>
      <c r="H13" s="22">
        <v>354</v>
      </c>
      <c r="I13" s="22">
        <v>50000</v>
      </c>
      <c r="J13" s="22">
        <v>0.34899999999999998</v>
      </c>
      <c r="K13" s="22">
        <v>0.33100000000000002</v>
      </c>
      <c r="L13" s="22">
        <v>0.36799999999999999</v>
      </c>
      <c r="M13" s="22">
        <v>50000</v>
      </c>
      <c r="N13" s="22">
        <v>0.56299999999999994</v>
      </c>
      <c r="O13" s="22">
        <v>0.52700000000000002</v>
      </c>
      <c r="P13" s="22">
        <v>0.59799999999999998</v>
      </c>
      <c r="Q13" s="22">
        <v>50000</v>
      </c>
    </row>
    <row r="14" spans="1:17" x14ac:dyDescent="0.3">
      <c r="A14" s="26"/>
      <c r="B14" s="43" t="s">
        <v>138</v>
      </c>
      <c r="C14" s="43"/>
      <c r="D14" s="43"/>
      <c r="E14" s="43"/>
      <c r="F14" s="43"/>
      <c r="G14" s="43"/>
      <c r="H14" s="43"/>
      <c r="I14" s="43"/>
      <c r="J14" s="43" t="s">
        <v>139</v>
      </c>
      <c r="K14" s="43"/>
      <c r="L14" s="43"/>
      <c r="M14" s="43"/>
      <c r="N14" s="43"/>
      <c r="O14" s="43"/>
      <c r="P14" s="43"/>
      <c r="Q14" s="43"/>
    </row>
    <row r="15" spans="1:17" x14ac:dyDescent="0.3">
      <c r="A15" s="21" t="s">
        <v>1</v>
      </c>
      <c r="B15" s="22">
        <v>0.14599999999999999</v>
      </c>
      <c r="C15" s="22">
        <v>0.13800000000000001</v>
      </c>
      <c r="D15" s="22">
        <v>0.155</v>
      </c>
      <c r="E15" s="23">
        <v>100000</v>
      </c>
      <c r="F15" s="22">
        <v>0.21199999999999999</v>
      </c>
      <c r="G15" s="22">
        <v>0.19500000000000001</v>
      </c>
      <c r="H15" s="22">
        <v>0.22800000000000001</v>
      </c>
      <c r="I15" s="22" t="s">
        <v>145</v>
      </c>
      <c r="J15" s="22">
        <v>0.312</v>
      </c>
      <c r="K15" s="22">
        <v>0.28799999999999998</v>
      </c>
      <c r="L15" s="22">
        <v>0.33600000000000002</v>
      </c>
      <c r="M15" s="22">
        <v>40236</v>
      </c>
      <c r="N15" s="22">
        <v>0.44700000000000001</v>
      </c>
      <c r="O15" s="22">
        <v>0.40300000000000002</v>
      </c>
      <c r="P15" s="22">
        <v>0.49099999999999999</v>
      </c>
      <c r="Q15" s="22">
        <v>40236</v>
      </c>
    </row>
    <row r="16" spans="1:17" x14ac:dyDescent="0.3">
      <c r="A16" s="21" t="s">
        <v>2</v>
      </c>
      <c r="B16" s="22">
        <v>0</v>
      </c>
      <c r="C16" s="22">
        <v>-8.0000000000000002E-3</v>
      </c>
      <c r="D16" s="22">
        <v>8.0000000000000002E-3</v>
      </c>
      <c r="E16" s="23">
        <v>100000</v>
      </c>
      <c r="F16" s="22">
        <v>4.0000000000000001E-3</v>
      </c>
      <c r="G16" s="22">
        <v>-1.0999999999999999E-2</v>
      </c>
      <c r="H16" s="22">
        <v>-1.9E-2</v>
      </c>
      <c r="I16" s="22" t="s">
        <v>146</v>
      </c>
      <c r="J16" s="22">
        <v>-1E-3</v>
      </c>
      <c r="K16" s="22">
        <v>-3.2000000000000001E-2</v>
      </c>
      <c r="L16" s="22">
        <v>2.9000000000000001E-2</v>
      </c>
      <c r="M16" s="22">
        <v>33352</v>
      </c>
      <c r="N16" s="22">
        <v>6.9999999999999999E-4</v>
      </c>
      <c r="O16" s="22">
        <v>-5.0999999999999997E-2</v>
      </c>
      <c r="P16" s="22">
        <v>5.2999999999999999E-2</v>
      </c>
      <c r="Q16" s="22">
        <v>33352</v>
      </c>
    </row>
    <row r="17" spans="1:17" ht="21" customHeight="1" x14ac:dyDescent="0.3">
      <c r="B17" s="49" t="s">
        <v>9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</row>
    <row r="18" spans="1:17" x14ac:dyDescent="0.3">
      <c r="A18" s="14"/>
      <c r="B18" s="44" t="s">
        <v>151</v>
      </c>
      <c r="C18" s="44"/>
      <c r="D18" s="44"/>
      <c r="E18" s="44"/>
      <c r="F18" s="44"/>
      <c r="G18" s="44"/>
      <c r="H18" s="44"/>
      <c r="I18" s="44"/>
      <c r="J18" s="44" t="s">
        <v>152</v>
      </c>
      <c r="K18" s="44"/>
      <c r="L18" s="44"/>
      <c r="M18" s="44"/>
      <c r="N18" s="44"/>
      <c r="O18" s="44"/>
      <c r="P18" s="44"/>
      <c r="Q18" s="44"/>
    </row>
    <row r="19" spans="1:17" x14ac:dyDescent="0.3">
      <c r="A19" s="8" t="s">
        <v>0</v>
      </c>
      <c r="B19" s="10">
        <v>3.5000000000000003E-2</v>
      </c>
      <c r="C19" s="10">
        <v>2.7E-2</v>
      </c>
      <c r="D19" s="10">
        <v>4.3999999999999997E-2</v>
      </c>
      <c r="E19" s="10">
        <v>50000</v>
      </c>
      <c r="F19" s="10">
        <v>4.2999999999999997E-2</v>
      </c>
      <c r="G19" s="10">
        <v>2.5999999999999999E-2</v>
      </c>
      <c r="H19" s="10">
        <v>6.0999999999999999E-2</v>
      </c>
      <c r="I19" s="10">
        <v>50000</v>
      </c>
      <c r="J19" s="10">
        <v>6.9000000000000006E-2</v>
      </c>
      <c r="K19" s="10">
        <v>5.1999999999999998E-2</v>
      </c>
      <c r="L19" s="10">
        <v>8.6999999999999994E-2</v>
      </c>
      <c r="M19" s="10">
        <v>50000</v>
      </c>
      <c r="N19" s="10">
        <v>9.5000000000000001E-2</v>
      </c>
      <c r="O19" s="10">
        <v>5.8999999999999997E-2</v>
      </c>
      <c r="P19" s="10">
        <v>0.129</v>
      </c>
      <c r="Q19" s="10">
        <v>50000</v>
      </c>
    </row>
    <row r="20" spans="1:17" x14ac:dyDescent="0.3">
      <c r="A20" s="8"/>
      <c r="B20" s="38" t="s">
        <v>138</v>
      </c>
      <c r="C20" s="38"/>
      <c r="D20" s="38"/>
      <c r="E20" s="38"/>
      <c r="F20" s="38"/>
      <c r="G20" s="38"/>
      <c r="H20" s="38"/>
      <c r="I20" s="38"/>
      <c r="J20" s="38" t="s">
        <v>139</v>
      </c>
      <c r="K20" s="38"/>
      <c r="L20" s="38"/>
      <c r="M20" s="38"/>
      <c r="N20" s="38"/>
      <c r="O20" s="38"/>
      <c r="P20" s="38"/>
      <c r="Q20" s="38"/>
    </row>
    <row r="21" spans="1:17" x14ac:dyDescent="0.3">
      <c r="A21" s="8" t="s">
        <v>1</v>
      </c>
      <c r="B21" s="10">
        <v>0</v>
      </c>
      <c r="C21" s="10">
        <v>-8.9999999999999993E-3</v>
      </c>
      <c r="D21" s="10">
        <v>8.9999999999999993E-3</v>
      </c>
      <c r="E21" s="10">
        <v>100000</v>
      </c>
      <c r="F21" s="10">
        <v>0</v>
      </c>
      <c r="G21" s="10">
        <v>-1.6E-2</v>
      </c>
      <c r="H21" s="10">
        <v>1.6E-2</v>
      </c>
      <c r="I21" s="10" t="s">
        <v>147</v>
      </c>
      <c r="J21" s="10">
        <v>-1.2E-2</v>
      </c>
      <c r="K21" s="10">
        <v>-3.5000000000000003E-2</v>
      </c>
      <c r="L21" s="10">
        <v>1.0999999999999999E-2</v>
      </c>
      <c r="M21" s="10">
        <v>40250</v>
      </c>
      <c r="N21" s="10">
        <v>-3.4000000000000002E-2</v>
      </c>
      <c r="O21" s="10">
        <v>-7.7499999999999999E-2</v>
      </c>
      <c r="P21" s="10">
        <v>8.9999999999999993E-3</v>
      </c>
      <c r="Q21" s="10">
        <v>40250</v>
      </c>
    </row>
    <row r="22" spans="1:17" x14ac:dyDescent="0.3">
      <c r="A22" s="8" t="s">
        <v>2</v>
      </c>
      <c r="B22" s="10">
        <v>0</v>
      </c>
      <c r="C22" s="10">
        <v>-8.9999999999999993E-3</v>
      </c>
      <c r="D22" s="10">
        <v>8.9999999999999993E-3</v>
      </c>
      <c r="E22" s="10">
        <v>100000</v>
      </c>
      <c r="F22" s="10">
        <v>2E-3</v>
      </c>
      <c r="G22" s="10">
        <v>-1.4E-2</v>
      </c>
      <c r="H22" s="10">
        <v>1.7000000000000001E-2</v>
      </c>
      <c r="I22" s="10" t="s">
        <v>148</v>
      </c>
      <c r="J22" s="10">
        <v>3.0000000000000001E-3</v>
      </c>
      <c r="K22" s="10">
        <v>-2.7E-2</v>
      </c>
      <c r="L22" s="10">
        <v>3.3000000000000002E-2</v>
      </c>
      <c r="M22" s="10">
        <v>33388</v>
      </c>
      <c r="N22" s="10">
        <v>2E-3</v>
      </c>
      <c r="O22" s="10">
        <v>-0.05</v>
      </c>
      <c r="P22" s="10">
        <v>5.5E-2</v>
      </c>
      <c r="Q22" s="10">
        <v>33388</v>
      </c>
    </row>
    <row r="23" spans="1:17" ht="21.75" customHeight="1" x14ac:dyDescent="0.3">
      <c r="A23" s="19"/>
      <c r="B23" s="48" t="s">
        <v>10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1:17" x14ac:dyDescent="0.3">
      <c r="A24" s="20"/>
      <c r="B24" s="45" t="s">
        <v>151</v>
      </c>
      <c r="C24" s="45"/>
      <c r="D24" s="45"/>
      <c r="E24" s="45"/>
      <c r="F24" s="45"/>
      <c r="G24" s="45"/>
      <c r="H24" s="45"/>
      <c r="I24" s="45"/>
      <c r="J24" s="45" t="s">
        <v>152</v>
      </c>
      <c r="K24" s="45"/>
      <c r="L24" s="45"/>
      <c r="M24" s="45"/>
      <c r="N24" s="45"/>
      <c r="O24" s="45"/>
      <c r="P24" s="45"/>
      <c r="Q24" s="45"/>
    </row>
    <row r="25" spans="1:17" x14ac:dyDescent="0.3">
      <c r="A25" s="26" t="s">
        <v>0</v>
      </c>
      <c r="B25" s="23">
        <v>0.59799999999999998</v>
      </c>
      <c r="C25" s="23">
        <v>0.58899999999999997</v>
      </c>
      <c r="D25" s="23">
        <v>0.60099999999999998</v>
      </c>
      <c r="E25" s="23">
        <v>50000</v>
      </c>
      <c r="F25" s="23">
        <v>0.95399999999999996</v>
      </c>
      <c r="G25" s="23">
        <v>0.93500000000000005</v>
      </c>
      <c r="H25" s="23">
        <v>0.97199999999999998</v>
      </c>
      <c r="I25" s="23">
        <v>50000</v>
      </c>
      <c r="J25" s="23">
        <v>1.01</v>
      </c>
      <c r="K25" s="23">
        <v>0.98799999999999999</v>
      </c>
      <c r="L25" s="23">
        <v>1.034</v>
      </c>
      <c r="M25" s="23">
        <v>50000</v>
      </c>
      <c r="N25" s="23">
        <v>1.4690000000000001</v>
      </c>
      <c r="O25" s="23">
        <v>1.431</v>
      </c>
      <c r="P25" s="23">
        <v>1.506</v>
      </c>
      <c r="Q25" s="23">
        <v>50000</v>
      </c>
    </row>
    <row r="26" spans="1:17" x14ac:dyDescent="0.3">
      <c r="A26" s="26"/>
      <c r="B26" s="43" t="s">
        <v>138</v>
      </c>
      <c r="C26" s="43"/>
      <c r="D26" s="43"/>
      <c r="E26" s="43"/>
      <c r="F26" s="43"/>
      <c r="G26" s="43"/>
      <c r="H26" s="43"/>
      <c r="I26" s="43"/>
      <c r="J26" s="43" t="s">
        <v>139</v>
      </c>
      <c r="K26" s="43"/>
      <c r="L26" s="43"/>
      <c r="M26" s="43"/>
      <c r="N26" s="43"/>
      <c r="O26" s="43"/>
      <c r="P26" s="43"/>
      <c r="Q26" s="43"/>
    </row>
    <row r="27" spans="1:17" x14ac:dyDescent="0.3">
      <c r="A27" s="26" t="s">
        <v>1</v>
      </c>
      <c r="B27" s="23">
        <v>0.49399999999999999</v>
      </c>
      <c r="C27" s="23">
        <v>0.48499999999999999</v>
      </c>
      <c r="D27" s="23">
        <v>0.502</v>
      </c>
      <c r="E27" s="23">
        <v>100000</v>
      </c>
      <c r="F27" s="23">
        <v>0.69699999999999995</v>
      </c>
      <c r="G27" s="23">
        <v>0.67900000000000005</v>
      </c>
      <c r="H27" s="23">
        <v>0.71399999999999997</v>
      </c>
      <c r="I27" s="23" t="s">
        <v>149</v>
      </c>
      <c r="J27" s="23">
        <v>1</v>
      </c>
      <c r="K27" s="23">
        <v>0.97499999999999998</v>
      </c>
      <c r="L27" s="30">
        <v>1.04</v>
      </c>
      <c r="M27" s="23">
        <v>39222</v>
      </c>
      <c r="N27" s="23">
        <v>1.31</v>
      </c>
      <c r="O27" s="23">
        <v>1.2609999999999999</v>
      </c>
      <c r="P27" s="30">
        <v>1.36</v>
      </c>
      <c r="Q27" s="23">
        <v>39222</v>
      </c>
    </row>
    <row r="28" spans="1:17" ht="15" thickBot="1" x14ac:dyDescent="0.35">
      <c r="A28" s="27" t="s">
        <v>2</v>
      </c>
      <c r="B28" s="25">
        <v>0.34699999999999998</v>
      </c>
      <c r="C28" s="25">
        <v>0.33800000000000002</v>
      </c>
      <c r="D28" s="25">
        <v>0.35499999999999998</v>
      </c>
      <c r="E28" s="23">
        <v>100000</v>
      </c>
      <c r="F28" s="25">
        <v>0.41199999999999998</v>
      </c>
      <c r="G28" s="25">
        <v>0.39700000000000002</v>
      </c>
      <c r="H28" s="25">
        <v>0.42799999999999999</v>
      </c>
      <c r="I28" s="25" t="s">
        <v>150</v>
      </c>
      <c r="J28" s="25">
        <v>0.83099999999999996</v>
      </c>
      <c r="K28" s="25">
        <v>0.79300000000000004</v>
      </c>
      <c r="L28" s="25">
        <v>0.86799999999999999</v>
      </c>
      <c r="M28" s="25">
        <v>30649</v>
      </c>
      <c r="N28" s="25">
        <v>0.94599999999999995</v>
      </c>
      <c r="O28" s="25">
        <v>0.89100000000000001</v>
      </c>
      <c r="P28" s="25">
        <v>1.002</v>
      </c>
      <c r="Q28" s="25">
        <v>30694</v>
      </c>
    </row>
    <row r="29" spans="1:17" x14ac:dyDescent="0.3">
      <c r="A29" s="42" t="s">
        <v>156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</row>
    <row r="30" spans="1:17" x14ac:dyDescent="0.3">
      <c r="A30" s="39" t="s">
        <v>153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</sheetData>
  <mergeCells count="31">
    <mergeCell ref="A1:Q1"/>
    <mergeCell ref="C3:D3"/>
    <mergeCell ref="G3:H3"/>
    <mergeCell ref="K3:L3"/>
    <mergeCell ref="O3:P3"/>
    <mergeCell ref="B2:E2"/>
    <mergeCell ref="F2:I2"/>
    <mergeCell ref="J2:M2"/>
    <mergeCell ref="N2:Q2"/>
    <mergeCell ref="B5:Q5"/>
    <mergeCell ref="B6:I6"/>
    <mergeCell ref="J6:Q6"/>
    <mergeCell ref="B11:Q11"/>
    <mergeCell ref="B17:Q17"/>
    <mergeCell ref="B12:I12"/>
    <mergeCell ref="J12:Q12"/>
    <mergeCell ref="A29:Q29"/>
    <mergeCell ref="A30:Q30"/>
    <mergeCell ref="B8:I8"/>
    <mergeCell ref="J8:Q8"/>
    <mergeCell ref="B14:I14"/>
    <mergeCell ref="J14:Q14"/>
    <mergeCell ref="B20:I20"/>
    <mergeCell ref="J20:Q20"/>
    <mergeCell ref="B23:Q23"/>
    <mergeCell ref="B18:I18"/>
    <mergeCell ref="J18:Q18"/>
    <mergeCell ref="B24:I24"/>
    <mergeCell ref="J24:Q24"/>
    <mergeCell ref="B26:I26"/>
    <mergeCell ref="J26:Q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FFF36-C44E-453A-98FF-8C53AD73BA98}">
  <dimension ref="A1:Q34"/>
  <sheetViews>
    <sheetView workbookViewId="0">
      <selection activeCell="O22" sqref="O22"/>
    </sheetView>
  </sheetViews>
  <sheetFormatPr defaultRowHeight="14.4" x14ac:dyDescent="0.3"/>
  <cols>
    <col min="10" max="12" width="9.109375" style="1"/>
  </cols>
  <sheetData>
    <row r="1" spans="1:17" ht="15.6" x14ac:dyDescent="0.3">
      <c r="A1" s="46" t="s">
        <v>136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x14ac:dyDescent="0.3">
      <c r="B2" s="50" t="s">
        <v>138</v>
      </c>
      <c r="C2" s="50"/>
      <c r="D2" s="50"/>
      <c r="E2" s="50"/>
      <c r="F2" s="50" t="s">
        <v>138</v>
      </c>
      <c r="G2" s="50"/>
      <c r="H2" s="50"/>
      <c r="I2" s="50"/>
      <c r="J2" s="50" t="s">
        <v>139</v>
      </c>
      <c r="K2" s="50"/>
      <c r="L2" s="50"/>
      <c r="M2" s="50"/>
      <c r="N2" s="50" t="s">
        <v>139</v>
      </c>
      <c r="O2" s="50"/>
      <c r="P2" s="50"/>
      <c r="Q2" s="50"/>
    </row>
    <row r="3" spans="1:17" x14ac:dyDescent="0.3">
      <c r="A3" s="7"/>
      <c r="B3" s="15" t="s">
        <v>4</v>
      </c>
      <c r="C3" s="47" t="s">
        <v>32</v>
      </c>
      <c r="D3" s="47"/>
      <c r="E3" s="8"/>
      <c r="F3" s="15" t="s">
        <v>5</v>
      </c>
      <c r="G3" s="47" t="s">
        <v>32</v>
      </c>
      <c r="H3" s="47"/>
      <c r="I3" s="8"/>
      <c r="J3" s="15" t="s">
        <v>6</v>
      </c>
      <c r="K3" s="47" t="s">
        <v>32</v>
      </c>
      <c r="L3" s="47"/>
      <c r="M3" s="8"/>
      <c r="N3" s="15" t="s">
        <v>7</v>
      </c>
      <c r="O3" s="47" t="s">
        <v>32</v>
      </c>
      <c r="P3" s="47"/>
      <c r="Q3" s="8"/>
    </row>
    <row r="4" spans="1:17" ht="15" thickBot="1" x14ac:dyDescent="0.35">
      <c r="A4" s="4"/>
      <c r="B4" s="9" t="s">
        <v>140</v>
      </c>
      <c r="C4" s="9" t="s">
        <v>13</v>
      </c>
      <c r="D4" s="9" t="s">
        <v>12</v>
      </c>
      <c r="E4" s="9" t="s">
        <v>11</v>
      </c>
      <c r="F4" s="9" t="s">
        <v>140</v>
      </c>
      <c r="G4" s="9" t="s">
        <v>13</v>
      </c>
      <c r="H4" s="9" t="s">
        <v>12</v>
      </c>
      <c r="I4" s="9" t="s">
        <v>11</v>
      </c>
      <c r="J4" s="9" t="s">
        <v>140</v>
      </c>
      <c r="K4" s="9" t="s">
        <v>13</v>
      </c>
      <c r="L4" s="9" t="s">
        <v>12</v>
      </c>
      <c r="M4" s="9" t="s">
        <v>11</v>
      </c>
      <c r="N4" s="9" t="s">
        <v>140</v>
      </c>
      <c r="O4" s="9" t="s">
        <v>13</v>
      </c>
      <c r="P4" s="9" t="s">
        <v>12</v>
      </c>
      <c r="Q4" s="9" t="s">
        <v>11</v>
      </c>
    </row>
    <row r="5" spans="1:17" ht="18.75" customHeight="1" x14ac:dyDescent="0.3">
      <c r="A5" s="14"/>
      <c r="B5" s="40" t="s">
        <v>3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x14ac:dyDescent="0.3">
      <c r="A6" s="14"/>
      <c r="B6" s="44" t="s">
        <v>151</v>
      </c>
      <c r="C6" s="44"/>
      <c r="D6" s="44"/>
      <c r="E6" s="44"/>
      <c r="F6" s="44"/>
      <c r="G6" s="44"/>
      <c r="H6" s="44"/>
      <c r="I6" s="44"/>
      <c r="J6" s="44" t="s">
        <v>152</v>
      </c>
      <c r="K6" s="44"/>
      <c r="L6" s="44"/>
      <c r="M6" s="44"/>
      <c r="N6" s="44"/>
      <c r="O6" s="44"/>
      <c r="P6" s="44"/>
      <c r="Q6" s="44"/>
    </row>
    <row r="7" spans="1:17" x14ac:dyDescent="0.3">
      <c r="A7" s="8" t="s">
        <v>0</v>
      </c>
      <c r="B7" s="10">
        <v>0.35</v>
      </c>
      <c r="C7" s="10">
        <v>0.34100000000000003</v>
      </c>
      <c r="D7" s="10">
        <v>0.35899999999999999</v>
      </c>
      <c r="E7" s="10">
        <v>50000</v>
      </c>
      <c r="F7" s="10">
        <v>0.55300000000000005</v>
      </c>
      <c r="G7" s="10">
        <v>0.53500000000000003</v>
      </c>
      <c r="H7" s="10">
        <v>0.57099999999999995</v>
      </c>
      <c r="I7" s="10">
        <v>50000</v>
      </c>
      <c r="J7" s="10">
        <v>0.56299999999999994</v>
      </c>
      <c r="K7" s="33">
        <f>J7-(1.96*0.011)</f>
        <v>0.54143999999999992</v>
      </c>
      <c r="L7" s="33">
        <f>J7+(1.96*0.011)</f>
        <v>0.58455999999999997</v>
      </c>
      <c r="M7" s="10">
        <v>50000</v>
      </c>
      <c r="N7" s="10">
        <v>0.85699999999999998</v>
      </c>
      <c r="O7" s="32">
        <f>N7-(1.96*0.02)</f>
        <v>0.81779999999999997</v>
      </c>
      <c r="P7" s="32">
        <f>N7+(1.96*0.02)</f>
        <v>0.8962</v>
      </c>
      <c r="Q7" s="10">
        <v>50000</v>
      </c>
    </row>
    <row r="8" spans="1:17" x14ac:dyDescent="0.3">
      <c r="A8" s="8"/>
      <c r="B8" s="38" t="s">
        <v>138</v>
      </c>
      <c r="C8" s="38"/>
      <c r="D8" s="38"/>
      <c r="E8" s="38"/>
      <c r="F8" s="38"/>
      <c r="G8" s="38"/>
      <c r="H8" s="38"/>
      <c r="I8" s="38"/>
      <c r="J8" s="38" t="s">
        <v>139</v>
      </c>
      <c r="K8" s="38"/>
      <c r="L8" s="38"/>
      <c r="M8" s="38"/>
      <c r="N8" s="38"/>
      <c r="O8" s="38"/>
      <c r="P8" s="38"/>
      <c r="Q8" s="38"/>
    </row>
    <row r="9" spans="1:17" x14ac:dyDescent="0.3">
      <c r="A9" s="8" t="s">
        <v>1</v>
      </c>
      <c r="B9" s="10">
        <v>0.35</v>
      </c>
      <c r="C9" s="10">
        <v>0.34399999999999997</v>
      </c>
      <c r="D9" s="10">
        <v>0.35599999999999998</v>
      </c>
      <c r="E9" s="10">
        <v>100000</v>
      </c>
      <c r="F9" s="10">
        <v>0.48899999999999999</v>
      </c>
      <c r="G9" s="10">
        <v>0.46899999999999997</v>
      </c>
      <c r="H9" s="10">
        <v>0.50800000000000001</v>
      </c>
      <c r="I9" s="10">
        <v>41064</v>
      </c>
      <c r="J9" s="10">
        <v>0.70199999999999996</v>
      </c>
      <c r="K9" s="18">
        <f>J7-(1.96*0.014)</f>
        <v>0.53555999999999993</v>
      </c>
      <c r="L9" s="18">
        <f>J9+(1.96*0.014)</f>
        <v>0.72943999999999998</v>
      </c>
      <c r="M9" s="10">
        <v>40606</v>
      </c>
      <c r="N9" s="10">
        <v>0.95399999999999996</v>
      </c>
      <c r="O9" s="18">
        <f>N7-(1.96*0.024)</f>
        <v>0.80996000000000001</v>
      </c>
      <c r="P9" s="18">
        <f>N9+(1.96*0.024)</f>
        <v>1.0010399999999999</v>
      </c>
      <c r="Q9" s="10">
        <v>40606</v>
      </c>
    </row>
    <row r="10" spans="1:17" x14ac:dyDescent="0.3">
      <c r="A10" s="8" t="s">
        <v>2</v>
      </c>
      <c r="B10" s="10">
        <v>0.35</v>
      </c>
      <c r="C10" s="10">
        <v>0.34399999999999997</v>
      </c>
      <c r="D10" s="10">
        <v>0.35599999999999998</v>
      </c>
      <c r="E10" s="10">
        <v>100000</v>
      </c>
      <c r="F10" s="10">
        <v>0.42</v>
      </c>
      <c r="G10" s="10">
        <v>0.39800000000000002</v>
      </c>
      <c r="H10" s="10">
        <v>0.442</v>
      </c>
      <c r="I10" s="10">
        <v>33410</v>
      </c>
      <c r="J10" s="10">
        <v>0.83099999999999996</v>
      </c>
      <c r="K10" s="18">
        <f>J10-(1.96*0.018)</f>
        <v>0.79571999999999998</v>
      </c>
      <c r="L10" s="18">
        <f>J10+(1.96*0.018)</f>
        <v>0.86627999999999994</v>
      </c>
      <c r="M10" s="10">
        <v>33470</v>
      </c>
      <c r="N10" s="10">
        <v>0.96899999999999997</v>
      </c>
      <c r="O10" s="18">
        <f>N10-(1.96*0.029)</f>
        <v>0.91215999999999997</v>
      </c>
      <c r="P10" s="18">
        <f>N10+(1.96*0.029)</f>
        <v>1.0258400000000001</v>
      </c>
      <c r="Q10" s="10">
        <v>33470</v>
      </c>
    </row>
    <row r="11" spans="1:17" ht="19.5" customHeight="1" x14ac:dyDescent="0.3">
      <c r="A11" s="19"/>
      <c r="B11" s="41" t="s">
        <v>8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1:17" x14ac:dyDescent="0.3">
      <c r="A12" s="20"/>
      <c r="B12" s="45" t="s">
        <v>151</v>
      </c>
      <c r="C12" s="45"/>
      <c r="D12" s="45"/>
      <c r="E12" s="45"/>
      <c r="F12" s="45"/>
      <c r="G12" s="45"/>
      <c r="H12" s="45"/>
      <c r="I12" s="45"/>
      <c r="J12" s="45" t="s">
        <v>152</v>
      </c>
      <c r="K12" s="45"/>
      <c r="L12" s="45"/>
      <c r="M12" s="45"/>
      <c r="N12" s="45"/>
      <c r="O12" s="45"/>
      <c r="P12" s="45"/>
      <c r="Q12" s="45"/>
    </row>
    <row r="13" spans="1:17" x14ac:dyDescent="0.3">
      <c r="A13" s="21" t="s">
        <v>0</v>
      </c>
      <c r="B13" s="22">
        <v>0.21199999999999999</v>
      </c>
      <c r="C13" s="22">
        <v>0.20399999999999999</v>
      </c>
      <c r="D13" s="22">
        <v>0.221</v>
      </c>
      <c r="E13" s="22">
        <v>50000</v>
      </c>
      <c r="F13" s="22">
        <v>0.33700000000000002</v>
      </c>
      <c r="G13" s="22">
        <v>0.32</v>
      </c>
      <c r="H13" s="22">
        <v>0.35399999999999998</v>
      </c>
      <c r="I13" s="22">
        <v>50000</v>
      </c>
      <c r="J13" s="22">
        <v>0.34899999999999998</v>
      </c>
      <c r="K13" s="31">
        <f>J13-(1.96*0.009)</f>
        <v>0.33135999999999999</v>
      </c>
      <c r="L13" s="31">
        <f>J13+(1.96*0.009)</f>
        <v>0.36663999999999997</v>
      </c>
      <c r="M13" s="22">
        <v>50000</v>
      </c>
      <c r="N13" s="22">
        <v>0.56299999999999994</v>
      </c>
      <c r="O13" s="31">
        <f>N13-(1.96*0.018)</f>
        <v>0.52771999999999997</v>
      </c>
      <c r="P13" s="31">
        <f>N13+(1.96*0.018)</f>
        <v>0.59827999999999992</v>
      </c>
      <c r="Q13" s="22">
        <v>50000</v>
      </c>
    </row>
    <row r="14" spans="1:17" x14ac:dyDescent="0.3">
      <c r="A14" s="26"/>
      <c r="B14" s="43" t="s">
        <v>138</v>
      </c>
      <c r="C14" s="43"/>
      <c r="D14" s="43"/>
      <c r="E14" s="43"/>
      <c r="F14" s="43"/>
      <c r="G14" s="43"/>
      <c r="H14" s="43"/>
      <c r="I14" s="43"/>
      <c r="J14" s="43" t="s">
        <v>139</v>
      </c>
      <c r="K14" s="43"/>
      <c r="L14" s="43"/>
      <c r="M14" s="43"/>
      <c r="N14" s="43"/>
      <c r="O14" s="43"/>
      <c r="P14" s="43"/>
      <c r="Q14" s="43"/>
    </row>
    <row r="15" spans="1:17" x14ac:dyDescent="0.3">
      <c r="A15" s="21" t="s">
        <v>1</v>
      </c>
      <c r="B15" s="22">
        <v>0.14599999999999999</v>
      </c>
      <c r="C15" s="22">
        <v>0.13800000000000001</v>
      </c>
      <c r="D15" s="22">
        <v>0.155</v>
      </c>
      <c r="E15" s="23">
        <v>100000</v>
      </c>
      <c r="F15" s="22">
        <v>0.21199999999999999</v>
      </c>
      <c r="G15" s="22">
        <v>0.192</v>
      </c>
      <c r="H15" s="22">
        <v>0.23100000000000001</v>
      </c>
      <c r="I15" s="22">
        <v>40818</v>
      </c>
      <c r="J15" s="22">
        <v>0.312</v>
      </c>
      <c r="K15" s="29">
        <f>J13-(1.96*0.012)</f>
        <v>0.32547999999999999</v>
      </c>
      <c r="L15" s="29">
        <f>J15+(1.96*0.012)</f>
        <v>0.33551999999999998</v>
      </c>
      <c r="M15" s="22">
        <v>40236</v>
      </c>
      <c r="N15" s="22">
        <v>0.44700000000000001</v>
      </c>
      <c r="O15" s="29">
        <f>N13-(1.96*0.022)</f>
        <v>0.5198799999999999</v>
      </c>
      <c r="P15" s="29">
        <f>N15+(1.96*0.022)</f>
        <v>0.49012</v>
      </c>
      <c r="Q15" s="22">
        <v>40236</v>
      </c>
    </row>
    <row r="16" spans="1:17" x14ac:dyDescent="0.3">
      <c r="A16" s="21" t="s">
        <v>2</v>
      </c>
      <c r="B16" s="22">
        <v>0</v>
      </c>
      <c r="C16" s="22">
        <v>-8.0000000000000002E-3</v>
      </c>
      <c r="D16" s="22">
        <v>8.0000000000000002E-3</v>
      </c>
      <c r="E16" s="23">
        <v>100000</v>
      </c>
      <c r="F16" s="22">
        <v>4.0000000000000001E-3</v>
      </c>
      <c r="G16" s="22">
        <v>-1.7000000000000001E-2</v>
      </c>
      <c r="H16" s="22">
        <v>2.5000000000000001E-2</v>
      </c>
      <c r="I16" s="22">
        <v>33300</v>
      </c>
      <c r="J16" s="22">
        <v>-1E-3</v>
      </c>
      <c r="K16" s="29">
        <f>J16-(1.96*0.016)</f>
        <v>-3.236E-2</v>
      </c>
      <c r="L16" s="29">
        <f>J16+(1.96*0.016)</f>
        <v>3.0359999999999998E-2</v>
      </c>
      <c r="M16" s="22">
        <v>33352</v>
      </c>
      <c r="N16" s="22">
        <v>1E-3</v>
      </c>
      <c r="O16" s="29">
        <f>N16-(1.96*0.027)</f>
        <v>-5.1920000000000001E-2</v>
      </c>
      <c r="P16" s="29">
        <f>N16+(1.96*0.027)</f>
        <v>5.3920000000000003E-2</v>
      </c>
      <c r="Q16" s="22">
        <v>33352</v>
      </c>
    </row>
    <row r="17" spans="1:17" ht="19.5" customHeight="1" x14ac:dyDescent="0.3">
      <c r="B17" s="49" t="s">
        <v>9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</row>
    <row r="18" spans="1:17" x14ac:dyDescent="0.3">
      <c r="A18" s="14"/>
      <c r="B18" s="44" t="s">
        <v>151</v>
      </c>
      <c r="C18" s="44"/>
      <c r="D18" s="44"/>
      <c r="E18" s="44"/>
      <c r="F18" s="44"/>
      <c r="G18" s="44"/>
      <c r="H18" s="44"/>
      <c r="I18" s="44"/>
      <c r="J18" s="44" t="s">
        <v>152</v>
      </c>
      <c r="K18" s="44"/>
      <c r="L18" s="44"/>
      <c r="M18" s="44"/>
      <c r="N18" s="44"/>
      <c r="O18" s="44"/>
      <c r="P18" s="44"/>
      <c r="Q18" s="44"/>
    </row>
    <row r="19" spans="1:17" x14ac:dyDescent="0.3">
      <c r="A19" s="8" t="s">
        <v>0</v>
      </c>
      <c r="B19" s="10">
        <v>3.5000000000000003E-2</v>
      </c>
      <c r="C19" s="10">
        <v>2.7E-2</v>
      </c>
      <c r="D19" s="10">
        <v>4.3999999999999997E-2</v>
      </c>
      <c r="E19" s="10">
        <v>50000</v>
      </c>
      <c r="F19" s="10">
        <v>4.2999999999999997E-2</v>
      </c>
      <c r="G19" s="10">
        <v>2.5999999999999999E-2</v>
      </c>
      <c r="H19" s="10">
        <v>6.0999999999999999E-2</v>
      </c>
      <c r="I19" s="10">
        <v>50000</v>
      </c>
      <c r="J19" s="10">
        <v>7.0000000000000007E-2</v>
      </c>
      <c r="K19" s="32">
        <f>J19-(1.96*0.009)</f>
        <v>5.2360000000000004E-2</v>
      </c>
      <c r="L19" s="32">
        <f>J19+(1.96*0.009)</f>
        <v>8.764000000000001E-2</v>
      </c>
      <c r="M19" s="10">
        <v>50000</v>
      </c>
      <c r="N19" s="10">
        <v>9.5000000000000001E-2</v>
      </c>
      <c r="O19" s="32">
        <f>N19-(1.96*0.018)</f>
        <v>5.9720000000000002E-2</v>
      </c>
      <c r="P19" s="32">
        <f>N19+(1.96*0.018)</f>
        <v>0.13028000000000001</v>
      </c>
      <c r="Q19" s="10">
        <v>50000</v>
      </c>
    </row>
    <row r="20" spans="1:17" x14ac:dyDescent="0.3">
      <c r="A20" s="8"/>
      <c r="B20" s="38" t="s">
        <v>138</v>
      </c>
      <c r="C20" s="38"/>
      <c r="D20" s="38"/>
      <c r="E20" s="38"/>
      <c r="F20" s="38"/>
      <c r="G20" s="38"/>
      <c r="H20" s="38"/>
      <c r="I20" s="38"/>
      <c r="J20" s="38" t="s">
        <v>139</v>
      </c>
      <c r="K20" s="38"/>
      <c r="L20" s="38"/>
      <c r="M20" s="38"/>
      <c r="N20" s="38"/>
      <c r="O20" s="38"/>
      <c r="P20" s="38"/>
      <c r="Q20" s="38"/>
    </row>
    <row r="21" spans="1:17" x14ac:dyDescent="0.3">
      <c r="A21" s="8" t="s">
        <v>1</v>
      </c>
      <c r="B21" s="10">
        <v>0</v>
      </c>
      <c r="C21" s="10">
        <v>-8.9999999999999993E-3</v>
      </c>
      <c r="D21" s="10">
        <v>8.9999999999999993E-3</v>
      </c>
      <c r="E21" s="10">
        <v>100000</v>
      </c>
      <c r="F21" s="10">
        <v>0</v>
      </c>
      <c r="G21" s="10">
        <v>-1.9E-2</v>
      </c>
      <c r="H21" s="10">
        <v>1.9E-2</v>
      </c>
      <c r="I21" s="10">
        <v>41060</v>
      </c>
      <c r="J21" s="10">
        <v>-1.2E-2</v>
      </c>
      <c r="K21" s="18">
        <f>J19-(1.96*0.012)</f>
        <v>4.6480000000000007E-2</v>
      </c>
      <c r="L21" s="18">
        <f>J21+(1.96*0.012)</f>
        <v>1.1519999999999999E-2</v>
      </c>
      <c r="M21" s="10">
        <v>40250</v>
      </c>
      <c r="N21" s="10">
        <v>-3.4000000000000002E-2</v>
      </c>
      <c r="O21" s="18">
        <f>N21-(1.96*0.022)</f>
        <v>-7.7119999999999994E-2</v>
      </c>
      <c r="P21" s="18">
        <f>N21+(1.96*0.022)</f>
        <v>9.1199999999999962E-3</v>
      </c>
      <c r="Q21" s="10">
        <v>40250</v>
      </c>
    </row>
    <row r="22" spans="1:17" x14ac:dyDescent="0.3">
      <c r="A22" s="8" t="s">
        <v>2</v>
      </c>
      <c r="B22" s="10">
        <v>0</v>
      </c>
      <c r="C22" s="10">
        <v>-8.9999999999999993E-3</v>
      </c>
      <c r="D22" s="10">
        <v>8.9999999999999993E-3</v>
      </c>
      <c r="E22" s="10">
        <v>100000</v>
      </c>
      <c r="F22" s="10">
        <v>2E-3</v>
      </c>
      <c r="G22" s="10">
        <v>-0.02</v>
      </c>
      <c r="H22" s="10">
        <v>2.3E-2</v>
      </c>
      <c r="I22" s="10">
        <v>33206</v>
      </c>
      <c r="J22" s="10">
        <v>3.0000000000000001E-3</v>
      </c>
      <c r="K22" s="18">
        <f>J22-(1.96*0.015)</f>
        <v>-2.64E-2</v>
      </c>
      <c r="L22" s="18">
        <f>J22+(1.96*0.015)</f>
        <v>3.2399999999999998E-2</v>
      </c>
      <c r="M22" s="10">
        <v>33388</v>
      </c>
      <c r="N22" s="10">
        <v>2E-3</v>
      </c>
      <c r="O22" s="18">
        <f>N22-(1.96*0.027)</f>
        <v>-5.092E-2</v>
      </c>
      <c r="P22" s="18">
        <f>N22+(1.96*0.027)</f>
        <v>5.4920000000000004E-2</v>
      </c>
      <c r="Q22" s="10">
        <v>33388</v>
      </c>
    </row>
    <row r="23" spans="1:17" ht="22.5" customHeight="1" x14ac:dyDescent="0.3">
      <c r="A23" s="19"/>
      <c r="B23" s="48" t="s">
        <v>10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1:17" x14ac:dyDescent="0.3">
      <c r="A24" s="20"/>
      <c r="B24" s="45" t="s">
        <v>151</v>
      </c>
      <c r="C24" s="45"/>
      <c r="D24" s="45"/>
      <c r="E24" s="45"/>
      <c r="F24" s="45"/>
      <c r="G24" s="45"/>
      <c r="H24" s="45"/>
      <c r="I24" s="45"/>
      <c r="J24" s="45" t="s">
        <v>152</v>
      </c>
      <c r="K24" s="45"/>
      <c r="L24" s="45"/>
      <c r="M24" s="45"/>
      <c r="N24" s="45"/>
      <c r="O24" s="45"/>
      <c r="P24" s="45"/>
      <c r="Q24" s="45"/>
    </row>
    <row r="25" spans="1:17" x14ac:dyDescent="0.3">
      <c r="A25" s="26" t="s">
        <v>0</v>
      </c>
      <c r="B25" s="23">
        <v>0.59699999999999998</v>
      </c>
      <c r="C25" s="23">
        <v>0.58899999999999997</v>
      </c>
      <c r="D25" s="23">
        <v>0.60599999999999998</v>
      </c>
      <c r="E25" s="23">
        <v>50000</v>
      </c>
      <c r="F25" s="23">
        <v>0.95399999999999996</v>
      </c>
      <c r="G25" s="23">
        <v>0.93500000000000005</v>
      </c>
      <c r="H25" s="23">
        <v>0.97199999999999998</v>
      </c>
      <c r="I25" s="23">
        <v>50000</v>
      </c>
      <c r="J25" s="23">
        <v>1.0009999999999999</v>
      </c>
      <c r="K25" s="31">
        <f>J25-(1.96*0.012)</f>
        <v>0.9774799999999999</v>
      </c>
      <c r="L25" s="31">
        <f>J25+(1.96*0.012)</f>
        <v>1.0245199999999999</v>
      </c>
      <c r="M25" s="23">
        <v>50000</v>
      </c>
      <c r="N25" s="23">
        <v>1.4690000000000001</v>
      </c>
      <c r="O25" s="31">
        <f>N25-(1.96*0.019)</f>
        <v>1.4317600000000001</v>
      </c>
      <c r="P25" s="31">
        <f>N25+(1.96*0.019)</f>
        <v>1.50624</v>
      </c>
      <c r="Q25" s="23">
        <v>50000</v>
      </c>
    </row>
    <row r="26" spans="1:17" x14ac:dyDescent="0.3">
      <c r="A26" s="26"/>
      <c r="B26" s="43" t="s">
        <v>138</v>
      </c>
      <c r="C26" s="43"/>
      <c r="D26" s="43"/>
      <c r="E26" s="43"/>
      <c r="F26" s="43"/>
      <c r="G26" s="43"/>
      <c r="H26" s="43"/>
      <c r="I26" s="43"/>
      <c r="J26" s="43" t="s">
        <v>139</v>
      </c>
      <c r="K26" s="43"/>
      <c r="L26" s="43"/>
      <c r="M26" s="43"/>
      <c r="N26" s="43"/>
      <c r="O26" s="43"/>
      <c r="P26" s="43"/>
      <c r="Q26" s="43"/>
    </row>
    <row r="27" spans="1:17" x14ac:dyDescent="0.3">
      <c r="A27" s="26" t="s">
        <v>1</v>
      </c>
      <c r="B27" s="23">
        <v>0.49399999999999999</v>
      </c>
      <c r="C27" s="23">
        <v>0.48499999999999999</v>
      </c>
      <c r="D27" s="23">
        <v>0.502</v>
      </c>
      <c r="E27" s="23">
        <v>100000</v>
      </c>
      <c r="F27" s="23">
        <v>0.69699999999999995</v>
      </c>
      <c r="G27" s="23">
        <v>0.67700000000000005</v>
      </c>
      <c r="H27" s="23">
        <v>0.71599999999999997</v>
      </c>
      <c r="I27" s="23">
        <v>14034</v>
      </c>
      <c r="J27" s="23">
        <v>1.008</v>
      </c>
      <c r="K27" s="29">
        <f>J25-(1.96*0.016)</f>
        <v>0.96963999999999984</v>
      </c>
      <c r="L27" s="29">
        <f>J27+(1.96*0.016)</f>
        <v>1.0393600000000001</v>
      </c>
      <c r="M27" s="23">
        <v>39222</v>
      </c>
      <c r="N27" s="23">
        <v>1.3109999999999999</v>
      </c>
      <c r="O27" s="29">
        <f>N25-(1.96*0.025)</f>
        <v>1.4200000000000002</v>
      </c>
      <c r="P27" s="29">
        <f>N27+(1.96*0.025)</f>
        <v>1.3599999999999999</v>
      </c>
      <c r="Q27" s="23">
        <v>39222</v>
      </c>
    </row>
    <row r="28" spans="1:17" ht="15" thickBot="1" x14ac:dyDescent="0.35">
      <c r="A28" s="27" t="s">
        <v>2</v>
      </c>
      <c r="B28" s="25">
        <v>0.34699999999999998</v>
      </c>
      <c r="C28" s="25">
        <v>0.33800000000000002</v>
      </c>
      <c r="D28" s="25">
        <v>0.35499999999999998</v>
      </c>
      <c r="E28" s="23">
        <v>100000</v>
      </c>
      <c r="F28" s="25">
        <v>0.41199999999999998</v>
      </c>
      <c r="G28" s="25">
        <v>0.39100000000000001</v>
      </c>
      <c r="H28" s="25">
        <v>0.434</v>
      </c>
      <c r="I28" s="25">
        <v>33174</v>
      </c>
      <c r="J28" s="25">
        <v>0.83099999999999996</v>
      </c>
      <c r="K28" s="29">
        <f>J28-(1.96*0.019)</f>
        <v>0.79376000000000002</v>
      </c>
      <c r="L28" s="29">
        <f>J28+(1.96*0.019)</f>
        <v>0.8682399999999999</v>
      </c>
      <c r="M28" s="25">
        <v>30694</v>
      </c>
      <c r="N28" s="25">
        <v>0.94599999999999995</v>
      </c>
      <c r="O28" s="29">
        <f>N28-(1.96*0.028)</f>
        <v>0.89111999999999991</v>
      </c>
      <c r="P28" s="29">
        <f>N28+(1.96*0.028)</f>
        <v>1.00088</v>
      </c>
      <c r="Q28" s="25">
        <v>30694</v>
      </c>
    </row>
    <row r="29" spans="1:17" x14ac:dyDescent="0.3">
      <c r="A29" s="42" t="s">
        <v>155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</row>
    <row r="30" spans="1:17" x14ac:dyDescent="0.3">
      <c r="A30" s="39" t="s">
        <v>154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4" spans="2:4" x14ac:dyDescent="0.3">
      <c r="B34" s="13"/>
      <c r="C34" s="13"/>
      <c r="D34" s="13"/>
    </row>
  </sheetData>
  <mergeCells count="31">
    <mergeCell ref="A1:Q1"/>
    <mergeCell ref="C3:D3"/>
    <mergeCell ref="G3:H3"/>
    <mergeCell ref="K3:L3"/>
    <mergeCell ref="O3:P3"/>
    <mergeCell ref="B2:E2"/>
    <mergeCell ref="F2:I2"/>
    <mergeCell ref="J2:M2"/>
    <mergeCell ref="N2:Q2"/>
    <mergeCell ref="B17:Q17"/>
    <mergeCell ref="B23:Q23"/>
    <mergeCell ref="A29:Q29"/>
    <mergeCell ref="A30:Q30"/>
    <mergeCell ref="B26:I26"/>
    <mergeCell ref="J26:Q26"/>
    <mergeCell ref="B5:Q5"/>
    <mergeCell ref="B24:I24"/>
    <mergeCell ref="J24:Q24"/>
    <mergeCell ref="B18:I18"/>
    <mergeCell ref="J18:Q18"/>
    <mergeCell ref="B12:I12"/>
    <mergeCell ref="J12:Q12"/>
    <mergeCell ref="B6:I6"/>
    <mergeCell ref="J6:Q6"/>
    <mergeCell ref="B20:I20"/>
    <mergeCell ref="J20:Q20"/>
    <mergeCell ref="B14:I14"/>
    <mergeCell ref="J14:Q14"/>
    <mergeCell ref="B8:I8"/>
    <mergeCell ref="J8:Q8"/>
    <mergeCell ref="B11: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S1</vt:lpstr>
      <vt:lpstr>S2</vt:lpstr>
      <vt:lpstr>S3</vt:lpstr>
      <vt:lpstr>S4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Gonggrijp, B.M.A.</dc:creator>
  <cp:lastModifiedBy>Eigenaar</cp:lastModifiedBy>
  <dcterms:created xsi:type="dcterms:W3CDTF">2023-05-25T09:22:22Z</dcterms:created>
  <dcterms:modified xsi:type="dcterms:W3CDTF">2023-07-06T12:22:43Z</dcterms:modified>
</cp:coreProperties>
</file>