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509"/>
  <workbookPr codeName="ThisWorkbook" defaultThemeVersion="124226"/>
  <mc:AlternateContent xmlns:mc="http://schemas.openxmlformats.org/markup-compatibility/2006">
    <mc:Choice Requires="x15">
      <x15ac:absPath xmlns:x15ac="http://schemas.microsoft.com/office/spreadsheetml/2010/11/ac" url="/Users/brkappy/Desktop/"/>
    </mc:Choice>
  </mc:AlternateContent>
  <xr:revisionPtr revIDLastSave="0" documentId="8_{5A571D77-025F-DD48-99E3-10C940E3C87C}" xr6:coauthVersionLast="47" xr6:coauthVersionMax="47" xr10:uidLastSave="{00000000-0000-0000-0000-000000000000}"/>
  <bookViews>
    <workbookView xWindow="1680" yWindow="500" windowWidth="30320" windowHeight="18980" xr2:uid="{00000000-000D-0000-FFFF-FFFF00000000}"/>
  </bookViews>
  <sheets>
    <sheet name="Instructions" sheetId="10" r:id="rId1"/>
    <sheet name="Pediatric Vulnerability Matrix" sheetId="1" r:id="rId2"/>
    <sheet name="Rankings" sheetId="13" r:id="rId3"/>
    <sheet name="Hazard Impact Scoring Key" sheetId="16" r:id="rId4"/>
    <sheet name="Preparedness Scoring Key" sheetId="15" r:id="rId5"/>
    <sheet name="Hazard Impact Examples" sheetId="8" r:id="rId6"/>
    <sheet name="Weights" sheetId="12" r:id="rId7"/>
  </sheets>
  <definedNames>
    <definedName name="_xlnm.Print_Area" localSheetId="5">'Hazard Impact Examples'!$A$1:$J$10</definedName>
    <definedName name="_xlnm.Print_Titles" localSheetId="1">'Pediatric Vulnerability Matrix'!$5:$5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53" i="12" l="1"/>
  <c r="I54" i="12"/>
  <c r="I55" i="12"/>
  <c r="I56" i="12"/>
  <c r="I57" i="12"/>
  <c r="I58" i="12"/>
  <c r="I59" i="12"/>
  <c r="I60" i="12"/>
  <c r="I61" i="12"/>
  <c r="I62" i="12"/>
  <c r="I63" i="12"/>
  <c r="I64" i="12"/>
  <c r="I65" i="12"/>
  <c r="H53" i="12"/>
  <c r="H54" i="12"/>
  <c r="H55" i="12"/>
  <c r="H56" i="12"/>
  <c r="H57" i="12"/>
  <c r="H58" i="12"/>
  <c r="H59" i="12"/>
  <c r="H60" i="12"/>
  <c r="H61" i="12"/>
  <c r="H62" i="12"/>
  <c r="H63" i="12"/>
  <c r="H64" i="12"/>
  <c r="H65" i="12"/>
  <c r="G53" i="12"/>
  <c r="G54" i="12"/>
  <c r="G55" i="12"/>
  <c r="G56" i="12"/>
  <c r="G57" i="12"/>
  <c r="G58" i="12"/>
  <c r="G59" i="12"/>
  <c r="G60" i="12"/>
  <c r="G61" i="12"/>
  <c r="G62" i="12"/>
  <c r="G63" i="12"/>
  <c r="G64" i="12"/>
  <c r="G65" i="12"/>
  <c r="F53" i="12" a="1"/>
  <c r="F53" i="12" s="1"/>
  <c r="F54" i="12" a="1"/>
  <c r="F54" i="12" s="1"/>
  <c r="F55" i="12" a="1"/>
  <c r="F55" i="12" s="1"/>
  <c r="F56" i="12" a="1"/>
  <c r="F56" i="12" s="1"/>
  <c r="F57" i="12" a="1"/>
  <c r="F57" i="12" s="1"/>
  <c r="F58" i="12" a="1"/>
  <c r="F58" i="12" s="1"/>
  <c r="F59" i="12" a="1"/>
  <c r="F59" i="12" s="1"/>
  <c r="F60" i="12" a="1"/>
  <c r="F60" i="12" s="1"/>
  <c r="F61" i="12" a="1"/>
  <c r="F61" i="12" s="1"/>
  <c r="F62" i="12" a="1"/>
  <c r="F62" i="12" s="1"/>
  <c r="F63" i="12" a="1"/>
  <c r="F63" i="12" s="1"/>
  <c r="F64" i="12" a="1"/>
  <c r="F64" i="12" s="1"/>
  <c r="F65" i="12" a="1"/>
  <c r="F65" i="12" s="1"/>
  <c r="E53" i="12"/>
  <c r="E54" i="12"/>
  <c r="E55" i="12"/>
  <c r="E56" i="12"/>
  <c r="E57" i="12"/>
  <c r="E58" i="12"/>
  <c r="E59" i="12"/>
  <c r="E60" i="12"/>
  <c r="E61" i="12"/>
  <c r="E62" i="12"/>
  <c r="E63" i="12"/>
  <c r="E64" i="12"/>
  <c r="E65" i="12"/>
  <c r="D53" i="12" a="1"/>
  <c r="D53" i="12" s="1"/>
  <c r="D54" i="12" a="1"/>
  <c r="D54" i="12" s="1"/>
  <c r="D55" i="12" a="1"/>
  <c r="D55" i="12" s="1"/>
  <c r="D56" i="12" a="1"/>
  <c r="D56" i="12" s="1"/>
  <c r="D57" i="12" a="1"/>
  <c r="D57" i="12" s="1"/>
  <c r="D58" i="12" a="1"/>
  <c r="D58" i="12" s="1"/>
  <c r="D59" i="12" a="1"/>
  <c r="D59" i="12" s="1"/>
  <c r="D60" i="12" a="1"/>
  <c r="D60" i="12" s="1"/>
  <c r="D61" i="12" a="1"/>
  <c r="D61" i="12" s="1"/>
  <c r="D62" i="12" a="1"/>
  <c r="D62" i="12" s="1"/>
  <c r="D63" i="12" a="1"/>
  <c r="D63" i="12" s="1"/>
  <c r="D64" i="12" a="1"/>
  <c r="D64" i="12" s="1"/>
  <c r="D65" i="12" a="1"/>
  <c r="D65" i="12" s="1"/>
  <c r="C53" i="12"/>
  <c r="C54" i="12"/>
  <c r="C55" i="12"/>
  <c r="C56" i="12"/>
  <c r="C57" i="12"/>
  <c r="C58" i="12"/>
  <c r="C59" i="12"/>
  <c r="C60" i="12"/>
  <c r="C61" i="12"/>
  <c r="C62" i="12"/>
  <c r="C63" i="12"/>
  <c r="C64" i="12"/>
  <c r="C65" i="12"/>
  <c r="B53" i="12"/>
  <c r="B54" i="12"/>
  <c r="B55" i="12"/>
  <c r="B56" i="12"/>
  <c r="B57" i="12"/>
  <c r="B58" i="12"/>
  <c r="R37" i="1" s="1"/>
  <c r="B59" i="12"/>
  <c r="R38" i="1" s="1"/>
  <c r="B60" i="12"/>
  <c r="B61" i="12"/>
  <c r="R40" i="1" s="1"/>
  <c r="B62" i="12"/>
  <c r="R41" i="1" s="1"/>
  <c r="B63" i="12"/>
  <c r="R42" i="1" s="1"/>
  <c r="B64" i="12"/>
  <c r="R43" i="1" s="1"/>
  <c r="B65" i="12"/>
  <c r="R44" i="1" s="1"/>
  <c r="K36" i="1" a="1"/>
  <c r="K36" i="1" s="1"/>
  <c r="N36" i="1" s="1" a="1"/>
  <c r="N36" i="1" s="1"/>
  <c r="K44" i="1" a="1"/>
  <c r="K44" i="1" s="1"/>
  <c r="N44" i="1" s="1" a="1"/>
  <c r="N44" i="1" s="1"/>
  <c r="K43" i="1" a="1"/>
  <c r="K43" i="1" s="1"/>
  <c r="N43" i="1" s="1" a="1"/>
  <c r="N43" i="1" s="1"/>
  <c r="K42" i="1" a="1"/>
  <c r="K42" i="1" s="1"/>
  <c r="N42" i="1" s="1" a="1"/>
  <c r="N42" i="1" s="1"/>
  <c r="K41" i="1" a="1"/>
  <c r="K41" i="1" s="1"/>
  <c r="N41" i="1" s="1" a="1"/>
  <c r="N41" i="1" s="1"/>
  <c r="K40" i="1" a="1"/>
  <c r="K40" i="1" s="1"/>
  <c r="N40" i="1" s="1" a="1"/>
  <c r="N40" i="1" s="1"/>
  <c r="K38" i="1" a="1"/>
  <c r="K38" i="1" s="1"/>
  <c r="N38" i="1" s="1" a="1"/>
  <c r="N38" i="1" s="1"/>
  <c r="K37" i="1" a="1"/>
  <c r="K37" i="1" s="1"/>
  <c r="N37" i="1" s="1" a="1"/>
  <c r="N37" i="1" s="1"/>
  <c r="K35" i="1" a="1"/>
  <c r="K35" i="1" s="1"/>
  <c r="N35" i="1" s="1" a="1"/>
  <c r="N35" i="1" s="1"/>
  <c r="K34" i="1" a="1"/>
  <c r="K34" i="1" s="1"/>
  <c r="N34" i="1" s="1" a="1"/>
  <c r="N34" i="1" s="1"/>
  <c r="K33" i="1" a="1"/>
  <c r="K33" i="1" s="1"/>
  <c r="N33" i="1" s="1" a="1"/>
  <c r="N33" i="1" s="1"/>
  <c r="R35" i="1" l="1" a="1"/>
  <c r="R35" i="1" s="1"/>
  <c r="S35" i="1" s="1"/>
  <c r="R33" i="1" a="1"/>
  <c r="R33" i="1" s="1"/>
  <c r="S33" i="1" s="1"/>
  <c r="S43" i="1"/>
  <c r="S41" i="1"/>
  <c r="R34" i="1" a="1"/>
  <c r="R34" i="1" s="1"/>
  <c r="S34" i="1" s="1"/>
  <c r="S42" i="1"/>
  <c r="R36" i="1" a="1"/>
  <c r="R36" i="1" s="1"/>
  <c r="S37" i="1"/>
  <c r="S38" i="1"/>
  <c r="S44" i="1"/>
  <c r="S40" i="1"/>
  <c r="K28" i="1" a="1"/>
  <c r="K28" i="1" s="1"/>
  <c r="N28" i="1" s="1" a="1"/>
  <c r="N28" i="1" s="1"/>
  <c r="K29" i="1" a="1"/>
  <c r="K29" i="1" s="1"/>
  <c r="N29" i="1" s="1" a="1"/>
  <c r="N29" i="1" s="1"/>
  <c r="K30" i="1" a="1"/>
  <c r="K30" i="1" s="1"/>
  <c r="N30" i="1" s="1" a="1"/>
  <c r="N30" i="1" s="1"/>
  <c r="K31" i="1" a="1"/>
  <c r="K31" i="1" s="1"/>
  <c r="N31" i="1" s="1" a="1"/>
  <c r="N31" i="1" s="1"/>
  <c r="K27" i="1" a="1"/>
  <c r="K27" i="1" s="1"/>
  <c r="N27" i="1" s="1" a="1"/>
  <c r="N27" i="1" s="1"/>
  <c r="K23" i="1" a="1"/>
  <c r="K23" i="1" s="1"/>
  <c r="N23" i="1" s="1" a="1"/>
  <c r="N23" i="1" s="1"/>
  <c r="K24" i="1" a="1"/>
  <c r="K24" i="1" s="1"/>
  <c r="N24" i="1" s="1" a="1"/>
  <c r="N24" i="1" s="1"/>
  <c r="K25" i="1" a="1"/>
  <c r="K25" i="1" s="1"/>
  <c r="N25" i="1" s="1" a="1"/>
  <c r="N25" i="1" s="1"/>
  <c r="K22" i="1" a="1"/>
  <c r="K22" i="1" s="1"/>
  <c r="N22" i="1" s="1" a="1"/>
  <c r="N22" i="1" s="1"/>
  <c r="K11" i="1" a="1"/>
  <c r="K11" i="1" s="1"/>
  <c r="N11" i="1" s="1" a="1"/>
  <c r="N11" i="1" s="1"/>
  <c r="K12" i="1" a="1"/>
  <c r="K12" i="1" s="1"/>
  <c r="N12" i="1" s="1" a="1"/>
  <c r="N12" i="1" s="1"/>
  <c r="K13" i="1" a="1"/>
  <c r="K13" i="1" s="1"/>
  <c r="N13" i="1" s="1" a="1"/>
  <c r="N13" i="1" s="1"/>
  <c r="K14" i="1" a="1"/>
  <c r="K14" i="1" s="1"/>
  <c r="N14" i="1" s="1" a="1"/>
  <c r="N14" i="1" s="1"/>
  <c r="K15" i="1" a="1"/>
  <c r="K15" i="1" s="1"/>
  <c r="N15" i="1" s="1" a="1"/>
  <c r="N15" i="1" s="1"/>
  <c r="K16" i="1" a="1"/>
  <c r="K16" i="1" s="1"/>
  <c r="N16" i="1" s="1" a="1"/>
  <c r="N16" i="1" s="1"/>
  <c r="K17" i="1" a="1"/>
  <c r="K17" i="1" s="1"/>
  <c r="N17" i="1" s="1" a="1"/>
  <c r="N17" i="1" s="1"/>
  <c r="K18" i="1" a="1"/>
  <c r="K18" i="1" s="1"/>
  <c r="N18" i="1" s="1" a="1"/>
  <c r="N18" i="1" s="1"/>
  <c r="K19" i="1" a="1"/>
  <c r="K19" i="1" s="1"/>
  <c r="N19" i="1" s="1" a="1"/>
  <c r="N19" i="1" s="1"/>
  <c r="K20" i="1" a="1"/>
  <c r="K20" i="1" s="1"/>
  <c r="N20" i="1" s="1" a="1"/>
  <c r="N20" i="1" s="1"/>
  <c r="K9" i="1" a="1"/>
  <c r="K9" i="1" s="1"/>
  <c r="N9" i="1" s="1" a="1"/>
  <c r="N9" i="1" s="1"/>
  <c r="K10" i="1" a="1"/>
  <c r="K10" i="1" s="1"/>
  <c r="N10" i="1" s="1" a="1"/>
  <c r="N10" i="1" s="1"/>
  <c r="K8" i="1" a="1"/>
  <c r="K8" i="1" s="1"/>
  <c r="N8" i="1" s="1" a="1"/>
  <c r="N8" i="1" s="1"/>
  <c r="I30" i="12"/>
  <c r="I31" i="12"/>
  <c r="I32" i="12"/>
  <c r="I33" i="12"/>
  <c r="I34" i="12"/>
  <c r="I35" i="12"/>
  <c r="I36" i="12"/>
  <c r="I37" i="12"/>
  <c r="I38" i="12"/>
  <c r="I39" i="12"/>
  <c r="I40" i="12"/>
  <c r="I41" i="12"/>
  <c r="I42" i="12"/>
  <c r="I43" i="12"/>
  <c r="I44" i="12"/>
  <c r="I45" i="12"/>
  <c r="I46" i="12"/>
  <c r="I47" i="12"/>
  <c r="I48" i="12"/>
  <c r="I49" i="12"/>
  <c r="I50" i="12"/>
  <c r="I51" i="12"/>
  <c r="I52" i="12"/>
  <c r="H30" i="12"/>
  <c r="H31" i="12"/>
  <c r="H32" i="12"/>
  <c r="H33" i="12"/>
  <c r="H34" i="12"/>
  <c r="H35" i="12"/>
  <c r="H36" i="12"/>
  <c r="H37" i="12"/>
  <c r="H38" i="12"/>
  <c r="H39" i="12"/>
  <c r="H40" i="12"/>
  <c r="H41" i="12"/>
  <c r="H42" i="12"/>
  <c r="H43" i="12"/>
  <c r="H44" i="12"/>
  <c r="H45" i="12"/>
  <c r="H46" i="12"/>
  <c r="H47" i="12"/>
  <c r="H48" i="12"/>
  <c r="H49" i="12"/>
  <c r="H50" i="12"/>
  <c r="H51" i="12"/>
  <c r="H52" i="12"/>
  <c r="G30" i="12"/>
  <c r="G31" i="12"/>
  <c r="G32" i="12"/>
  <c r="G33" i="12"/>
  <c r="G34" i="12"/>
  <c r="G35" i="12"/>
  <c r="G36" i="12"/>
  <c r="G37" i="12"/>
  <c r="G38" i="12"/>
  <c r="G39" i="12"/>
  <c r="G40" i="12"/>
  <c r="G41" i="12"/>
  <c r="G42" i="12"/>
  <c r="G43" i="12"/>
  <c r="G44" i="12"/>
  <c r="G45" i="12"/>
  <c r="G46" i="12"/>
  <c r="G47" i="12"/>
  <c r="G48" i="12"/>
  <c r="G49" i="12"/>
  <c r="G50" i="12"/>
  <c r="G51" i="12"/>
  <c r="G52" i="12"/>
  <c r="F30" i="12" a="1"/>
  <c r="F30" i="12" s="1"/>
  <c r="F31" i="12" a="1"/>
  <c r="F31" i="12" s="1"/>
  <c r="F32" i="12" a="1"/>
  <c r="F32" i="12" s="1"/>
  <c r="F33" i="12" a="1"/>
  <c r="F33" i="12" s="1"/>
  <c r="F34" i="12" a="1"/>
  <c r="F34" i="12" s="1"/>
  <c r="F35" i="12" a="1"/>
  <c r="F35" i="12" s="1"/>
  <c r="F36" i="12" a="1"/>
  <c r="F36" i="12" s="1"/>
  <c r="F37" i="12" a="1"/>
  <c r="F37" i="12" s="1"/>
  <c r="F38" i="12" a="1"/>
  <c r="F38" i="12" s="1"/>
  <c r="F39" i="12" a="1"/>
  <c r="F39" i="12" s="1"/>
  <c r="F40" i="12" a="1"/>
  <c r="F40" i="12" s="1"/>
  <c r="F41" i="12" a="1"/>
  <c r="F41" i="12" s="1"/>
  <c r="F42" i="12" a="1"/>
  <c r="F42" i="12" s="1"/>
  <c r="F43" i="12" a="1"/>
  <c r="F43" i="12" s="1"/>
  <c r="F44" i="12" a="1"/>
  <c r="F44" i="12" s="1"/>
  <c r="F45" i="12" a="1"/>
  <c r="F45" i="12" s="1"/>
  <c r="F46" i="12" a="1"/>
  <c r="F46" i="12" s="1"/>
  <c r="F47" i="12" a="1"/>
  <c r="F47" i="12" s="1"/>
  <c r="F48" i="12" a="1"/>
  <c r="F48" i="12" s="1"/>
  <c r="F49" i="12" a="1"/>
  <c r="F49" i="12" s="1"/>
  <c r="F50" i="12" a="1"/>
  <c r="F50" i="12" s="1"/>
  <c r="F51" i="12" a="1"/>
  <c r="F51" i="12" s="1"/>
  <c r="F52" i="12" a="1"/>
  <c r="F52" i="12" s="1"/>
  <c r="E30" i="12"/>
  <c r="E31" i="12"/>
  <c r="E32" i="12"/>
  <c r="E33" i="12"/>
  <c r="E34" i="12"/>
  <c r="E35" i="12"/>
  <c r="E36" i="12"/>
  <c r="E37" i="12"/>
  <c r="E38" i="12"/>
  <c r="E39" i="12"/>
  <c r="E40" i="12"/>
  <c r="E41" i="12"/>
  <c r="E42" i="12"/>
  <c r="E43" i="12"/>
  <c r="E44" i="12"/>
  <c r="E45" i="12"/>
  <c r="E46" i="12"/>
  <c r="E47" i="12"/>
  <c r="E48" i="12"/>
  <c r="E49" i="12"/>
  <c r="E50" i="12"/>
  <c r="E51" i="12"/>
  <c r="E52" i="12"/>
  <c r="D30" i="12" a="1"/>
  <c r="D30" i="12" s="1"/>
  <c r="D31" i="12" a="1"/>
  <c r="D31" i="12" s="1"/>
  <c r="D32" i="12" a="1"/>
  <c r="D32" i="12" s="1"/>
  <c r="D33" i="12" a="1"/>
  <c r="D33" i="12" s="1"/>
  <c r="D34" i="12" a="1"/>
  <c r="D34" i="12" s="1"/>
  <c r="D35" i="12" a="1"/>
  <c r="D35" i="12" s="1"/>
  <c r="D36" i="12" a="1"/>
  <c r="D36" i="12" s="1"/>
  <c r="D37" i="12" a="1"/>
  <c r="D37" i="12" s="1"/>
  <c r="D38" i="12" a="1"/>
  <c r="D38" i="12" s="1"/>
  <c r="D39" i="12" a="1"/>
  <c r="D39" i="12" s="1"/>
  <c r="D40" i="12" a="1"/>
  <c r="D40" i="12" s="1"/>
  <c r="D41" i="12" a="1"/>
  <c r="D41" i="12" s="1"/>
  <c r="D42" i="12" a="1"/>
  <c r="D42" i="12" s="1"/>
  <c r="D43" i="12" a="1"/>
  <c r="D43" i="12" s="1"/>
  <c r="D44" i="12" a="1"/>
  <c r="D44" i="12" s="1"/>
  <c r="D45" i="12" a="1"/>
  <c r="D45" i="12" s="1"/>
  <c r="D46" i="12" a="1"/>
  <c r="D46" i="12" s="1"/>
  <c r="D47" i="12" a="1"/>
  <c r="D47" i="12" s="1"/>
  <c r="D48" i="12" a="1"/>
  <c r="D48" i="12" s="1"/>
  <c r="D49" i="12" a="1"/>
  <c r="D49" i="12" s="1"/>
  <c r="D50" i="12" a="1"/>
  <c r="D50" i="12" s="1"/>
  <c r="D51" i="12" a="1"/>
  <c r="D51" i="12" s="1"/>
  <c r="D52" i="12" a="1"/>
  <c r="D52" i="12" s="1"/>
  <c r="C30" i="12"/>
  <c r="C31" i="12"/>
  <c r="C32" i="12"/>
  <c r="C33" i="12"/>
  <c r="C34" i="12"/>
  <c r="C35" i="12"/>
  <c r="C36" i="12"/>
  <c r="C37" i="12"/>
  <c r="C38" i="12"/>
  <c r="C39" i="12"/>
  <c r="C40" i="12"/>
  <c r="C41" i="12"/>
  <c r="C42" i="12"/>
  <c r="C43" i="12"/>
  <c r="C44" i="12"/>
  <c r="C45" i="12"/>
  <c r="C46" i="12"/>
  <c r="C47" i="12"/>
  <c r="C48" i="12"/>
  <c r="C49" i="12"/>
  <c r="C50" i="12"/>
  <c r="C51" i="12"/>
  <c r="C52" i="12"/>
  <c r="B30" i="12"/>
  <c r="B31" i="12"/>
  <c r="B32" i="12"/>
  <c r="B33" i="12"/>
  <c r="B34" i="12"/>
  <c r="B35" i="12"/>
  <c r="B36" i="12"/>
  <c r="B37" i="12"/>
  <c r="B38" i="12"/>
  <c r="B39" i="12"/>
  <c r="B40" i="12"/>
  <c r="B41" i="12"/>
  <c r="B42" i="12"/>
  <c r="B43" i="12"/>
  <c r="B44" i="12"/>
  <c r="B45" i="12"/>
  <c r="B46" i="12"/>
  <c r="B47" i="12"/>
  <c r="B48" i="12"/>
  <c r="B49" i="12"/>
  <c r="B50" i="12"/>
  <c r="B51" i="12"/>
  <c r="B52" i="12"/>
  <c r="I29" i="12"/>
  <c r="H29" i="12"/>
  <c r="G29" i="12"/>
  <c r="F29" i="12" a="1"/>
  <c r="F29" i="12" s="1"/>
  <c r="E29" i="12"/>
  <c r="D29" i="12" a="1"/>
  <c r="D29" i="12" s="1"/>
  <c r="C29" i="12"/>
  <c r="B29" i="12"/>
  <c r="R28" i="1" l="1" a="1"/>
  <c r="R28" i="1" s="1"/>
  <c r="S28" i="1" s="1"/>
  <c r="R24" i="1" a="1"/>
  <c r="R24" i="1" s="1"/>
  <c r="S24" i="1" s="1"/>
  <c r="R9" i="1" a="1"/>
  <c r="R9" i="1" s="1"/>
  <c r="S9" i="1" s="1"/>
  <c r="R30" i="1" a="1"/>
  <c r="R30" i="1" s="1"/>
  <c r="S30" i="1" s="1"/>
  <c r="R18" i="1" a="1"/>
  <c r="R18" i="1" s="1"/>
  <c r="S18" i="1" s="1"/>
  <c r="R13" i="1" a="1"/>
  <c r="R13" i="1" s="1"/>
  <c r="S13" i="1" s="1"/>
  <c r="R14" i="1" a="1"/>
  <c r="R14" i="1" s="1"/>
  <c r="S14" i="1" s="1"/>
  <c r="R11" i="1" a="1"/>
  <c r="R11" i="1" s="1"/>
  <c r="S11" i="1" s="1"/>
  <c r="R8" i="1" a="1"/>
  <c r="R8" i="1" s="1"/>
  <c r="S8" i="1" s="1"/>
  <c r="R12" i="1" a="1"/>
  <c r="R12" i="1" s="1"/>
  <c r="S12" i="1" s="1"/>
  <c r="R17" i="1" a="1"/>
  <c r="R17" i="1" s="1"/>
  <c r="S17" i="1" s="1"/>
  <c r="R15" i="1" a="1"/>
  <c r="R15" i="1" s="1"/>
  <c r="S15" i="1" s="1"/>
  <c r="R23" i="1" a="1"/>
  <c r="R23" i="1" s="1"/>
  <c r="S23" i="1" s="1"/>
  <c r="R31" i="1" a="1"/>
  <c r="R31" i="1" s="1"/>
  <c r="S31" i="1" s="1"/>
  <c r="R19" i="1" a="1"/>
  <c r="R19" i="1" s="1"/>
  <c r="S19" i="1" s="1"/>
  <c r="R10" i="1" a="1"/>
  <c r="R10" i="1" s="1"/>
  <c r="S10" i="1" s="1"/>
  <c r="R27" i="1" a="1"/>
  <c r="R27" i="1" s="1"/>
  <c r="S27" i="1" s="1"/>
  <c r="R16" i="1" a="1"/>
  <c r="R16" i="1" s="1"/>
  <c r="S16" i="1" s="1"/>
  <c r="R22" i="1" a="1"/>
  <c r="R22" i="1" s="1"/>
  <c r="S22" i="1" s="1"/>
  <c r="R29" i="1" a="1"/>
  <c r="R29" i="1" s="1"/>
  <c r="S29" i="1" s="1"/>
  <c r="R25" i="1" a="1"/>
  <c r="R25" i="1" s="1"/>
  <c r="S25" i="1" s="1"/>
  <c r="R20" i="1" a="1"/>
  <c r="R20" i="1" s="1"/>
  <c r="S20" i="1" s="1"/>
  <c r="B36" i="13" l="1"/>
  <c r="B34" i="13"/>
  <c r="B35" i="13"/>
  <c r="B32" i="13"/>
  <c r="B33" i="13"/>
  <c r="B30" i="13"/>
  <c r="B31" i="13"/>
  <c r="B28" i="13"/>
  <c r="B29" i="13"/>
  <c r="B26" i="13"/>
  <c r="B27" i="13"/>
  <c r="B24" i="13"/>
  <c r="B25" i="13"/>
  <c r="B22" i="13"/>
  <c r="B23" i="13"/>
  <c r="B20" i="13"/>
  <c r="B21" i="13"/>
  <c r="B18" i="13"/>
  <c r="B19" i="13"/>
  <c r="B16" i="13"/>
  <c r="B17" i="13"/>
  <c r="B14" i="13"/>
  <c r="B15" i="13"/>
  <c r="B13" i="13"/>
  <c r="B11" i="13"/>
  <c r="B12" i="13"/>
  <c r="B9" i="13"/>
  <c r="B10" i="13"/>
  <c r="B8" i="13"/>
  <c r="B6" i="13"/>
  <c r="B7" i="13"/>
  <c r="B5" i="13"/>
  <c r="A30" i="13" l="1"/>
  <c r="C30" i="13"/>
  <c r="A8" i="13"/>
  <c r="C8" i="13"/>
  <c r="A17" i="13"/>
  <c r="C17" i="13"/>
  <c r="A25" i="13"/>
  <c r="C25" i="13"/>
  <c r="A33" i="13"/>
  <c r="C33" i="13"/>
  <c r="C10" i="13"/>
  <c r="A16" i="13"/>
  <c r="C16" i="13"/>
  <c r="A24" i="13"/>
  <c r="C24" i="13"/>
  <c r="A32" i="13"/>
  <c r="C32" i="13"/>
  <c r="A14" i="13"/>
  <c r="C14" i="13"/>
  <c r="A9" i="13"/>
  <c r="C9" i="13"/>
  <c r="A19" i="13"/>
  <c r="C19" i="13"/>
  <c r="A27" i="13"/>
  <c r="C27" i="13"/>
  <c r="A35" i="13"/>
  <c r="C35" i="13"/>
  <c r="A22" i="13"/>
  <c r="C22" i="13"/>
  <c r="A12" i="13"/>
  <c r="C12" i="13"/>
  <c r="A18" i="13"/>
  <c r="C18" i="13"/>
  <c r="A26" i="13"/>
  <c r="C26" i="13"/>
  <c r="A34" i="13"/>
  <c r="C34" i="13"/>
  <c r="A11" i="13"/>
  <c r="C11" i="13"/>
  <c r="A21" i="13"/>
  <c r="C21" i="13"/>
  <c r="A29" i="13"/>
  <c r="C29" i="13"/>
  <c r="A13" i="13"/>
  <c r="C13" i="13"/>
  <c r="A20" i="13"/>
  <c r="C20" i="13"/>
  <c r="A28" i="13"/>
  <c r="C28" i="13"/>
  <c r="A36" i="13"/>
  <c r="C36" i="13"/>
  <c r="A6" i="13"/>
  <c r="C6" i="13"/>
  <c r="A7" i="13"/>
  <c r="C7" i="13"/>
  <c r="A15" i="13"/>
  <c r="C15" i="13"/>
  <c r="A23" i="13"/>
  <c r="C23" i="13"/>
  <c r="A31" i="13"/>
  <c r="C31" i="13"/>
  <c r="A5" i="13"/>
  <c r="C5" i="13"/>
  <c r="A10"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Barda, Amie Janeth</author>
  </authors>
  <commentList>
    <comment ref="A4" authorId="0" shapeId="0" xr:uid="{00000000-0006-0000-0600-000001000000}">
      <text>
        <r>
          <rPr>
            <b/>
            <sz val="9"/>
            <color indexed="81"/>
            <rFont val="Tahoma"/>
            <family val="2"/>
          </rPr>
          <t>Barda, Amie Janeth:</t>
        </r>
        <r>
          <rPr>
            <sz val="9"/>
            <color indexed="81"/>
            <rFont val="Tahoma"/>
            <family val="2"/>
          </rPr>
          <t xml:space="preserve">
Likelihood weights must be between 0 and 1. These weights are used to assign an estimated probability of an event to each likelihood score value. Changing these values is not recommended. </t>
        </r>
      </text>
    </comment>
    <comment ref="A10" authorId="0" shapeId="0" xr:uid="{00000000-0006-0000-0600-000002000000}">
      <text>
        <r>
          <rPr>
            <b/>
            <sz val="9"/>
            <color rgb="FF000000"/>
            <rFont val="Tahoma"/>
            <family val="2"/>
          </rPr>
          <t>Barda, Amie Janeth:</t>
        </r>
        <r>
          <rPr>
            <sz val="9"/>
            <color rgb="FF000000"/>
            <rFont val="Tahoma"/>
            <family val="2"/>
          </rPr>
          <t xml:space="preserve">
</t>
        </r>
        <r>
          <rPr>
            <sz val="9"/>
            <color rgb="FF000000"/>
            <rFont val="Tahoma"/>
            <family val="2"/>
          </rPr>
          <t xml:space="preserve">Impact measure weights must be non-zero, positive numbers. These weights adjust for how much influence each impact measure has on the total impact score, where higher numbers equate to higher influence.
</t>
        </r>
        <r>
          <rPr>
            <sz val="9"/>
            <color rgb="FF000000"/>
            <rFont val="Tahoma"/>
            <family val="2"/>
          </rPr>
          <t xml:space="preserve">
</t>
        </r>
        <r>
          <rPr>
            <sz val="9"/>
            <color rgb="FF000000"/>
            <rFont val="Tahoma"/>
            <family val="2"/>
          </rPr>
          <t>It is recommended that you set at least one measure's weight to 1. Other measures can then be assigned influence values relative to that measure (e.g., a value of 2 would indicate a measure should have roughly twice the influence as the measure with a value of 1).</t>
        </r>
      </text>
    </comment>
    <comment ref="A20" authorId="0" shapeId="0" xr:uid="{00000000-0006-0000-0600-000003000000}">
      <text>
        <r>
          <rPr>
            <b/>
            <sz val="9"/>
            <color rgb="FF000000"/>
            <rFont val="Tahoma"/>
            <family val="2"/>
          </rPr>
          <t>Barda, Amie Janeth:</t>
        </r>
        <r>
          <rPr>
            <sz val="9"/>
            <color rgb="FF000000"/>
            <rFont val="Tahoma"/>
            <family val="2"/>
          </rPr>
          <t xml:space="preserve">
</t>
        </r>
        <r>
          <rPr>
            <sz val="9"/>
            <color rgb="FF000000"/>
            <rFont val="Tahoma"/>
            <family val="2"/>
          </rPr>
          <t xml:space="preserve">Preparedness score weights must be between 0 and 1. These weights adjust for how much each preparedness score reduces the overall risk score, where higher values equate to lower overall risk scores. 
</t>
        </r>
        <r>
          <rPr>
            <sz val="9"/>
            <color rgb="FF000000"/>
            <rFont val="Tahoma"/>
            <family val="2"/>
          </rPr>
          <t xml:space="preserve">
</t>
        </r>
        <r>
          <rPr>
            <sz val="9"/>
            <color rgb="FF000000"/>
            <rFont val="Tahoma"/>
            <family val="2"/>
          </rPr>
          <t xml:space="preserve">Each preparedness score category only influences the impact measures related to that category (e.g., a high human impact preparedness score will reduce overall risk score by reducing the influence of the acute pediatric morbidity and long-term pediatric morbidity impact measures).
</t>
        </r>
        <r>
          <rPr>
            <sz val="9"/>
            <color rgb="FF000000"/>
            <rFont val="Tahoma"/>
            <family val="2"/>
          </rPr>
          <t xml:space="preserve">
</t>
        </r>
        <r>
          <rPr>
            <sz val="9"/>
            <color rgb="FF000000"/>
            <rFont val="Tahoma"/>
            <family val="2"/>
          </rPr>
          <t xml:space="preserve">These weights can be thought of as the expected percent reduction in score for an impact category (e.g., a weight of 0.6 would mean that a 60% reduction in score is expected for the related category of impact measures). It is strongly recommended that none of these values are set to 0. </t>
        </r>
      </text>
    </comment>
  </commentList>
</comments>
</file>

<file path=xl/sharedStrings.xml><?xml version="1.0" encoding="utf-8"?>
<sst xmlns="http://schemas.openxmlformats.org/spreadsheetml/2006/main" count="384" uniqueCount="279">
  <si>
    <t>Impact / Severity Measure</t>
  </si>
  <si>
    <t>Location:</t>
  </si>
  <si>
    <t>Domain</t>
  </si>
  <si>
    <t>Impact is Low (1)</t>
  </si>
  <si>
    <t>Impact is High (3)</t>
  </si>
  <si>
    <t xml:space="preserve">Date: </t>
  </si>
  <si>
    <t>Hospital</t>
  </si>
  <si>
    <t>Public Health</t>
  </si>
  <si>
    <t>Emergency Medical Services</t>
  </si>
  <si>
    <t>Family Reunification</t>
  </si>
  <si>
    <t>Shelter/Food</t>
  </si>
  <si>
    <t>Human Impact</t>
  </si>
  <si>
    <t>Community Safety Infrastructure</t>
  </si>
  <si>
    <t>Healthcare System Impact</t>
  </si>
  <si>
    <t>Hospital/Region</t>
  </si>
  <si>
    <t>Acute Pediatric Morbidity</t>
  </si>
  <si>
    <t>Long-Term Pediatric Morbidity</t>
  </si>
  <si>
    <t>Impact is Medium (2)</t>
  </si>
  <si>
    <t>Age</t>
  </si>
  <si>
    <t>Total</t>
  </si>
  <si>
    <t>0-2 yo</t>
  </si>
  <si>
    <t>3-5 yo</t>
  </si>
  <si>
    <t>6-10 yo</t>
  </si>
  <si>
    <t>11-13 yo</t>
  </si>
  <si>
    <t>14-17 yo</t>
  </si>
  <si>
    <t>All ages</t>
  </si>
  <si>
    <t>Annually</t>
  </si>
  <si>
    <t>Monthly</t>
  </si>
  <si>
    <t>Weekly</t>
  </si>
  <si>
    <t>Daily</t>
  </si>
  <si>
    <t>15% Surge</t>
  </si>
  <si>
    <t>20% Surge</t>
  </si>
  <si>
    <t>30% Surge</t>
  </si>
  <si>
    <t>40% Surge</t>
  </si>
  <si>
    <t>Pediatric Acute Care Beds (from PICU/NICU)</t>
  </si>
  <si>
    <t>Pediatric Intensive Care Unit (PICU) Beds</t>
  </si>
  <si>
    <t>Neonatal Intensive Care Unit (NICU) Beds</t>
  </si>
  <si>
    <t>Adult ICU Beds (for children 14 and older)</t>
  </si>
  <si>
    <t>Flexible Pediatric Surge Beds</t>
  </si>
  <si>
    <t>† Number of Pediatric Emergency Department encounters/yr</t>
  </si>
  <si>
    <t>Identified Potential Hazard - When scoring, consider a reasonable worst case scenario; use the impact score key for guidance</t>
  </si>
  <si>
    <t>Assigned Score: 2</t>
  </si>
  <si>
    <t xml:space="preserve">Assigned Score: 2        </t>
  </si>
  <si>
    <t>Assigned Score: 1</t>
  </si>
  <si>
    <t>Minimal long-term physiologic or mental health injuries predicted
Predicted mental health / rehabilitation needs can be met by current system</t>
  </si>
  <si>
    <t>Depending on size of storm/cold weather, multiple regional hospitals impacted.
Likely prolonged influx of mild to moderate patients through blizzard remission.  Patient surge unlikely to overwhelm ED or hospital bed capacity.
Pediatric-specific forced air warming blankets and size-specific catheters for childre needed for severe hypothermia.
Hospital generators and backup supplies reduce total operational impact and prevent a decline in organizational performance.</t>
  </si>
  <si>
    <t>Severe blizzards can cause prolonged power outages and water supply failures, requiring regional/local support.
Complex children in the community are highly reliant on electricity and often lack backup systems; would be affected by power outages and loss of heat/water.</t>
  </si>
  <si>
    <t>Large storms cause cold injuries / MVCs over a widely distributed area, requiring high amounts of EMS travel.
Poor road conditions may prevent EMS from transporting patients.</t>
  </si>
  <si>
    <t>Hazard with minimal displacement; reunification can occur at the hospital level</t>
  </si>
  <si>
    <t>Prolonged winter storms that cause difficult road conditions and power, heat, and water disruptions can result in school/child care closures.
Hospital staffing may be burdened by difficult road conditions and employees that must remain home with their children.</t>
  </si>
  <si>
    <t>Potential for moderate number of children affected, depending on spread of blizzard
Children's large body surface area/body mass ratio, less subcutaneous fat, peripheral vasoconstriction, and lack of mobility makes them more prone to multiple types of cold injuries, including hypothermia and frostbite. Younger ages (0-2 yo, 3-5 yo) worst affected.
Several types of injuries including hypothermia, frostbite, carbon monoxide poisoning, sledding, MVCs, etc.</t>
  </si>
  <si>
    <t>Small number of hospitals impacted.
Likely will occur via mass influx from a single target. EDs may experience second-wave effect, whereby less seriously injured arrive before more seriously injured. Patient surge may overwhelm local ED or hospital bed capacity.
Need pediatric-specific decontamination units (large-volume, low-pressure) for large numbers of children; may overwhelm local capacity. Need stockpile of pediatric-specific anti-toxins, antibiotics, and antidotes.
Minimal to no operational impact or organizational performance decline.</t>
  </si>
  <si>
    <t>*Likelihood Score:</t>
  </si>
  <si>
    <t>Hurricane</t>
  </si>
  <si>
    <t>Tidal Wave/Tsunami</t>
  </si>
  <si>
    <t>Wildfire</t>
  </si>
  <si>
    <t>Volcano</t>
  </si>
  <si>
    <t>Dam Inundation</t>
  </si>
  <si>
    <t>Civil Disturbance</t>
  </si>
  <si>
    <t>Radiologic</t>
  </si>
  <si>
    <t>Chemical</t>
  </si>
  <si>
    <t>Biologic</t>
  </si>
  <si>
    <t>Explosive</t>
  </si>
  <si>
    <t>Nuclear</t>
  </si>
  <si>
    <t>Mass Casualty Incident (trauma) &gt; 5 victims</t>
  </si>
  <si>
    <t>Mass Casualty Incident (medical/infectious) &gt; 5 victims</t>
  </si>
  <si>
    <t>Mass Casualty Incident (hazmat) &gt; 5 victims</t>
  </si>
  <si>
    <t>IMPACT SCORE</t>
  </si>
  <si>
    <t>Probability Measures</t>
  </si>
  <si>
    <t>Likelihood Score*</t>
  </si>
  <si>
    <t>School/Childcare</t>
  </si>
  <si>
    <t>Pediatric Hazard Vulnerability Analysis (HVA) Template</t>
  </si>
  <si>
    <t>Instructions for Completing the Pediatric Hazard Vulnerability Analysis (HVA) Template</t>
  </si>
  <si>
    <t>Eastern Great Lakes Pediatric Consortium for Disaster Response</t>
  </si>
  <si>
    <t>Pediatric Hazard Description</t>
  </si>
  <si>
    <t>PEDIATRIC VULNERABILITY SCORING MATRIX</t>
  </si>
  <si>
    <t>III. CBRNE, TERRORISM HAZARDS</t>
  </si>
  <si>
    <t>Severe Thunderstorm</t>
  </si>
  <si>
    <t>Public Health Epidemic</t>
  </si>
  <si>
    <t>Sinkholes/Karst</t>
  </si>
  <si>
    <t>Earthquake</t>
  </si>
  <si>
    <t>Landslide</t>
  </si>
  <si>
    <t>Severe Winter Blizzard/Cold</t>
  </si>
  <si>
    <t>Extreme Heat Event/Drought</t>
  </si>
  <si>
    <t>Tornado/Severe Wind</t>
  </si>
  <si>
    <t>Floods</t>
  </si>
  <si>
    <t>Human Impact Preparedness</t>
  </si>
  <si>
    <t>Healthcare System Impact Preparedness</t>
  </si>
  <si>
    <t>Community Safety Infrastructure Preparedness</t>
  </si>
  <si>
    <t>Hazard Impact / Severity Measures</t>
  </si>
  <si>
    <t xml:space="preserve">Preparedness Scoring Key </t>
  </si>
  <si>
    <t>Preparedness is Low (1)</t>
  </si>
  <si>
    <t>Preparedness is Medium (2)</t>
  </si>
  <si>
    <t>Preparedness is High (3)</t>
  </si>
  <si>
    <t>I. NATURAL OCCURRING HAZARDS</t>
  </si>
  <si>
    <t>II. HUMAN DERIVED HAZARDS</t>
  </si>
  <si>
    <t>Healthcare Systems Impact Preparedness</t>
  </si>
  <si>
    <t>IMPACT OF IDENTIFIED HAZARD</t>
  </si>
  <si>
    <t>PREPAREDNESS FOR IDENTIFIED HAZARD</t>
  </si>
  <si>
    <r>
      <rPr>
        <b/>
        <u/>
        <sz val="14"/>
        <rFont val="Calibri (Body)"/>
      </rPr>
      <t>Severe Winter Blizzard/Cold</t>
    </r>
    <r>
      <rPr>
        <b/>
        <u/>
        <sz val="10"/>
        <rFont val="Calibri"/>
        <family val="2"/>
        <scheme val="minor"/>
      </rPr>
      <t xml:space="preserve">
</t>
    </r>
    <r>
      <rPr>
        <sz val="10"/>
        <rFont val="Calibri (Body)"/>
      </rPr>
      <t>F</t>
    </r>
    <r>
      <rPr>
        <sz val="10"/>
        <rFont val="Calibri"/>
        <family val="2"/>
        <scheme val="minor"/>
      </rPr>
      <t>reezing rain, sleet, heavy snow, blizzards, icy roadways, extreme low temperatures, and strong winds.</t>
    </r>
  </si>
  <si>
    <t>Pediatric HVA Tabs</t>
  </si>
  <si>
    <t>Copyright and Authorship</t>
  </si>
  <si>
    <t># Regional Events</t>
  </si>
  <si>
    <t>1 - Low
2 - Medium
3 - High</t>
  </si>
  <si>
    <t>0 - Implausible
1 - Low
2 - Moderate
3 - High</t>
  </si>
  <si>
    <t>Likelihood Weights</t>
  </si>
  <si>
    <t>Calculations</t>
  </si>
  <si>
    <t xml:space="preserve">Implausible </t>
  </si>
  <si>
    <t>Low likelihood</t>
  </si>
  <si>
    <t>Moderate likelihood</t>
  </si>
  <si>
    <t>High likelihood</t>
  </si>
  <si>
    <t>Pediatric Vulnerability Matrix Scoring Guide</t>
  </si>
  <si>
    <t>Hazard Description</t>
  </si>
  <si>
    <t>Ranking</t>
  </si>
  <si>
    <t>Hazards Preparedness Efforts</t>
  </si>
  <si>
    <t>Impact Measure Weights</t>
  </si>
  <si>
    <t>VULNERABILITY SCORE</t>
  </si>
  <si>
    <t>OVERALL RISK SCORE</t>
  </si>
  <si>
    <t>Low</t>
  </si>
  <si>
    <t>Medium</t>
  </si>
  <si>
    <t>High</t>
  </si>
  <si>
    <t>Preparedness Score Weights</t>
  </si>
  <si>
    <t>Risk Score</t>
  </si>
  <si>
    <t>Weighted score of hazard impact alone</t>
  </si>
  <si>
    <t>Weighted score of hazard impact, incorporating likelihood</t>
  </si>
  <si>
    <t>Weighted risk of exposure to hazard impact, incorporating likelihood and preparedness</t>
  </si>
  <si>
    <t>Pediatric Hazard Vulnerability Analysis (HVA) Risk Rankings</t>
  </si>
  <si>
    <t>Below are the rankings of every hazard in the pediatric vulnerability matrix, ordered according to their risk score. A higher risk score indicates that the  hazard have more significant effects, given the assigned hazard impact, likelihood, and preparedness.</t>
  </si>
  <si>
    <r>
      <t xml:space="preserve">The Pediatric Vulnerability Matrix allows a hospital and/or region to inset hazard impact and preparedness numbers in order to produce several different scores. All scores are provided as a 0-100; the higher the number, the worse the impact/vulnerability/risk.
</t>
    </r>
    <r>
      <rPr>
        <b/>
        <sz val="11"/>
        <color theme="1"/>
        <rFont val="Calibri"/>
        <family val="2"/>
        <scheme val="minor"/>
      </rPr>
      <t xml:space="preserve">Hazard Impact Score: </t>
    </r>
    <r>
      <rPr>
        <sz val="11"/>
        <color theme="1"/>
        <rFont val="Calibri"/>
        <family val="2"/>
        <scheme val="minor"/>
      </rPr>
      <t>A weighted score of a hazard's impact without incorporating the likelihood of the hazard occurring or any preparedness that has taken place. Can be used to compare hazard severities against each other, irrespective of preparedness or odds of occurrence. Various categories (</t>
    </r>
    <r>
      <rPr>
        <i/>
        <sz val="11"/>
        <color theme="1"/>
        <rFont val="Calibri"/>
        <family val="2"/>
        <scheme val="minor"/>
      </rPr>
      <t xml:space="preserve">i.e. </t>
    </r>
    <r>
      <rPr>
        <sz val="11"/>
        <color theme="1"/>
        <rFont val="Calibri"/>
        <family val="2"/>
        <scheme val="minor"/>
      </rPr>
      <t xml:space="preserve">hospital in healthcare system impact) carry different weights, depending on the values in the </t>
    </r>
    <r>
      <rPr>
        <i/>
        <sz val="11"/>
        <color theme="1"/>
        <rFont val="Calibri"/>
        <family val="2"/>
        <scheme val="minor"/>
      </rPr>
      <t xml:space="preserve">weight </t>
    </r>
    <r>
      <rPr>
        <sz val="11"/>
        <color theme="1"/>
        <rFont val="Calibri"/>
        <family val="2"/>
        <scheme val="minor"/>
      </rPr>
      <t xml:space="preserve">tab.
</t>
    </r>
    <r>
      <rPr>
        <b/>
        <sz val="11"/>
        <color theme="1"/>
        <rFont val="Calibri"/>
        <family val="2"/>
        <scheme val="minor"/>
      </rPr>
      <t>Vulnerability Score</t>
    </r>
    <r>
      <rPr>
        <sz val="11"/>
        <color theme="1"/>
        <rFont val="Calibri"/>
        <family val="2"/>
        <scheme val="minor"/>
      </rPr>
      <t xml:space="preserve">: A weighted score combining a hazard's impact with the likelihood of that hazard occuring, not taking into accound any preparedness. A likelihood score (0-3) table can be found to the right of the matrix. The vulnerability score can be used to compare hazard impact and likelihood, irrespective of preparedness. How drastically likelihood scores affect the overall vulnerability score can be modified through the </t>
    </r>
    <r>
      <rPr>
        <i/>
        <sz val="11"/>
        <color theme="1"/>
        <rFont val="Calibri"/>
        <family val="2"/>
        <scheme val="minor"/>
      </rPr>
      <t xml:space="preserve">weight </t>
    </r>
    <r>
      <rPr>
        <sz val="11"/>
        <color theme="1"/>
        <rFont val="Calibri"/>
        <family val="2"/>
        <scheme val="minor"/>
      </rPr>
      <t xml:space="preserve">tab.
</t>
    </r>
    <r>
      <rPr>
        <b/>
        <sz val="11"/>
        <color theme="1"/>
        <rFont val="Calibri"/>
        <family val="2"/>
        <scheme val="minor"/>
      </rPr>
      <t>Risk Score</t>
    </r>
    <r>
      <rPr>
        <sz val="11"/>
        <color theme="1"/>
        <rFont val="Calibri"/>
        <family val="2"/>
        <scheme val="minor"/>
      </rPr>
      <t>: A weighted score combining a hazard's impact, the likelihood of that hazard occuring, and already established preparedness against the hazard. Hazard risk score weights take into account how preparedness in a given category (</t>
    </r>
    <r>
      <rPr>
        <i/>
        <sz val="11"/>
        <color theme="1"/>
        <rFont val="Calibri"/>
        <family val="2"/>
        <scheme val="minor"/>
      </rPr>
      <t xml:space="preserve">i.e. </t>
    </r>
    <r>
      <rPr>
        <sz val="11"/>
        <color theme="1"/>
        <rFont val="Calibri"/>
        <family val="2"/>
        <scheme val="minor"/>
      </rPr>
      <t>human impact) correlates with the hazard impact in that same category (</t>
    </r>
    <r>
      <rPr>
        <i/>
        <sz val="11"/>
        <color theme="1"/>
        <rFont val="Calibri"/>
        <family val="2"/>
        <scheme val="minor"/>
      </rPr>
      <t xml:space="preserve">i.e. </t>
    </r>
    <r>
      <rPr>
        <sz val="11"/>
        <color theme="1"/>
        <rFont val="Calibri"/>
        <family val="2"/>
        <scheme val="minor"/>
      </rPr>
      <t>pediatric morbidity in human impact). High preparedness in categories that the hazard severely impacts will result in a lower (better) risk score.</t>
    </r>
  </si>
  <si>
    <r>
      <rPr>
        <b/>
        <u/>
        <sz val="14"/>
        <rFont val="Calibri (Body)"/>
      </rPr>
      <t>Chemical</t>
    </r>
    <r>
      <rPr>
        <b/>
        <u/>
        <sz val="10"/>
        <rFont val="Calibri"/>
        <family val="2"/>
        <scheme val="minor"/>
      </rPr>
      <t xml:space="preserve">
</t>
    </r>
    <r>
      <rPr>
        <sz val="10"/>
        <rFont val="Calibri (Body)"/>
      </rPr>
      <t>Exposure to hazardous chemicals through a variety of mechanisms including terrorist attacks (blasts), tanker accidents/explosions, chemical plant leaks, and school/daycare chemical leaks.</t>
    </r>
  </si>
  <si>
    <t>Severe blizzards require regional resources for supplying shelter to those without heat and electricity
Severe road conditions or power outages may disrupt food supply</t>
  </si>
  <si>
    <t>Likely small number of children affected by chemical attack or tanker/plant leak
Children's higher minute ventilation and shorter stature causes more exposure to aerosolized chemicals; large skin/body mass ratio and touching of surfaces causes greater risk for transdermal chemical toxins. If caused by blast, risk for unique unique pediatric blast-based injuries (blunt head, chest, abdominal trauma). Younger ages (0-2 yo, 3-5 yo) worst affected.
Several types of injuries including chemical burns, acute toxicity, respiratory failure, blast-induced trauma</t>
  </si>
  <si>
    <t>Multiples types of long-term physiologic or mental health injuries predicted; growth and development impacted depending on chemical exposure and ages of patients.
Chemical attacks/exposure will lead to PTSD, anxiety, depression, social withdrawl, regression, etc. Regions will need to coordinate with schools, PCPs, and other outside behavioral health organizations
Predicted rehabilitation needs can be met by current system; predicted mental health needs may need regional support depending on how many children the chemical attack impacts.</t>
  </si>
  <si>
    <t>Hazard likely isolated and without widespread public health consequences, unless chemicals contaminate water supply
Minimal to no impact on children with complex needs in the community that is different from impact on general population</t>
  </si>
  <si>
    <t>Large number of children involved from targeted blast or spill may strain local EMS ability
EMS need to have decontamination supplies for large amounts of children; no additional transport issues predicted</t>
  </si>
  <si>
    <t>Likely minimal school/childcare disruptions unless chemicals are targeted at school (or leak occurs at school). May cause mild disruptions if chemical exposure becomes public health concern
Hospital staffing unlikely to be burdened unless chemical exposure occurs near (or in) hospital</t>
  </si>
  <si>
    <t>Isolated hazard unlikely to affect food supply (unless chemicals contaminate water); local resources can cover all shelter needs</t>
  </si>
  <si>
    <t>IV. INFRASTRUCTURE HAZARDS</t>
  </si>
  <si>
    <t>Water Outage</t>
  </si>
  <si>
    <t>Power Outage</t>
  </si>
  <si>
    <t>Natural Gas Outage</t>
  </si>
  <si>
    <t>&lt;Add region-specific hazard&gt;</t>
  </si>
  <si>
    <t>V. OTHER HAZARDS</t>
  </si>
  <si>
    <t>Pediatric Hazard Vulnerability Analysis Weights</t>
  </si>
  <si>
    <t xml:space="preserve">The weights in the tables below can be modified to adjust the influence of likelihood scores, impact measures, and preparedness scores. More information can be found for each weight table by hovering over the title. </t>
  </si>
  <si>
    <t>0 - Implausible; cannot realistically occur and no documented historical events.
1 - Low likelihood of occurrence; hazard every 15 years or even more infrequent.</t>
  </si>
  <si>
    <t>2 - Moderate likelihood of occurrence; hazard every 5-15 years.
3 - High likelihood of occurrence; hazard every 5 years or more frequent.</t>
  </si>
  <si>
    <r>
      <rPr>
        <b/>
        <sz val="11"/>
        <color theme="1"/>
        <rFont val="Calibri"/>
        <family val="2"/>
        <scheme val="minor"/>
      </rPr>
      <t xml:space="preserve">Pediatric Vulnerability Matrix: </t>
    </r>
    <r>
      <rPr>
        <sz val="11"/>
        <color theme="1"/>
        <rFont val="Calibri"/>
        <family val="2"/>
        <scheme val="minor"/>
      </rPr>
      <t xml:space="preserve">Main scoring tool to enter hazard impact and preparedness; will produce and impact score, hazard vulnerability score, and overall relative risk. Contains a list of relevant pediatric hazards.
</t>
    </r>
    <r>
      <rPr>
        <b/>
        <sz val="11"/>
        <color theme="1"/>
        <rFont val="Calibri"/>
        <family val="2"/>
        <scheme val="minor"/>
      </rPr>
      <t>Rankings:</t>
    </r>
    <r>
      <rPr>
        <sz val="11"/>
        <color theme="1"/>
        <rFont val="Calibri"/>
        <family val="2"/>
        <scheme val="minor"/>
      </rPr>
      <t xml:space="preserve">  The rankings of every hazard in the pediatric vulnerability matrix, ordered according to their risk score. </t>
    </r>
    <r>
      <rPr>
        <i/>
        <sz val="11"/>
        <color theme="1"/>
        <rFont val="Calibri"/>
        <family val="2"/>
        <scheme val="minor"/>
      </rPr>
      <t>Rankings change based on inputs placed in the pediatric vulnerability matrix.</t>
    </r>
    <r>
      <rPr>
        <sz val="11"/>
        <color theme="1"/>
        <rFont val="Calibri"/>
        <family val="2"/>
        <scheme val="minor"/>
      </rPr>
      <t xml:space="preserve"> A higher ranking/risk score indicates that the  hazard has more significant effects, based on the assigned hazard impact, likelihood, and preparedness.
</t>
    </r>
    <r>
      <rPr>
        <b/>
        <sz val="11"/>
        <color theme="1"/>
        <rFont val="Calibri"/>
        <family val="2"/>
        <scheme val="minor"/>
      </rPr>
      <t>Hazard Impact Scoring Key:</t>
    </r>
    <r>
      <rPr>
        <sz val="11"/>
        <color theme="1"/>
        <rFont val="Calibri"/>
        <family val="2"/>
        <scheme val="minor"/>
      </rPr>
      <t xml:space="preserve"> Guidelines for how to assign </t>
    </r>
    <r>
      <rPr>
        <i/>
        <sz val="11"/>
        <color theme="1"/>
        <rFont val="Calibri"/>
        <family val="2"/>
        <scheme val="minor"/>
      </rPr>
      <t xml:space="preserve">severity/impact scores </t>
    </r>
    <r>
      <rPr>
        <sz val="11"/>
        <color theme="1"/>
        <rFont val="Calibri"/>
        <family val="2"/>
        <scheme val="minor"/>
      </rPr>
      <t xml:space="preserve">for a given hazard within the pediatric vulnerability matrix. This tab also includes a place to enter regional pediatric demographics and hospital/ED bed and surge information. The demographics/bed information </t>
    </r>
    <r>
      <rPr>
        <i/>
        <sz val="11"/>
        <color theme="1"/>
        <rFont val="Calibri"/>
        <family val="2"/>
        <scheme val="minor"/>
      </rPr>
      <t xml:space="preserve">does not </t>
    </r>
    <r>
      <rPr>
        <sz val="11"/>
        <color theme="1"/>
        <rFont val="Calibri"/>
        <family val="2"/>
        <scheme val="minor"/>
      </rPr>
      <t xml:space="preserve">impact any scoring in the pediatric vulnerability matrix.
</t>
    </r>
    <r>
      <rPr>
        <b/>
        <sz val="11"/>
        <color theme="1"/>
        <rFont val="Calibri"/>
        <family val="2"/>
        <scheme val="minor"/>
      </rPr>
      <t>Preparedness Scoring Key:</t>
    </r>
    <r>
      <rPr>
        <sz val="11"/>
        <color theme="1"/>
        <rFont val="Calibri"/>
        <family val="2"/>
        <scheme val="minor"/>
      </rPr>
      <t xml:space="preserve"> Guidelines for how to assign </t>
    </r>
    <r>
      <rPr>
        <i/>
        <sz val="11"/>
        <color theme="1"/>
        <rFont val="Calibri"/>
        <family val="2"/>
        <scheme val="minor"/>
      </rPr>
      <t xml:space="preserve">preparedness scores </t>
    </r>
    <r>
      <rPr>
        <sz val="11"/>
        <color theme="1"/>
        <rFont val="Calibri"/>
        <family val="2"/>
        <scheme val="minor"/>
      </rPr>
      <t xml:space="preserve">for a given hazard within the pediatric vulnerability matrix.
</t>
    </r>
    <r>
      <rPr>
        <b/>
        <sz val="11"/>
        <color theme="1"/>
        <rFont val="Calibri"/>
        <family val="2"/>
        <scheme val="minor"/>
      </rPr>
      <t xml:space="preserve">Hazard Impact Examples: </t>
    </r>
    <r>
      <rPr>
        <sz val="11"/>
        <color theme="1"/>
        <rFont val="Calibri"/>
        <family val="2"/>
        <scheme val="minor"/>
      </rPr>
      <t xml:space="preserve">Provides two examples of hazard scores using the hazard impact scoring key. Each categorical score is broken down and explained.
</t>
    </r>
    <r>
      <rPr>
        <b/>
        <sz val="11"/>
        <color theme="1"/>
        <rFont val="Calibri"/>
        <family val="2"/>
        <scheme val="minor"/>
      </rPr>
      <t>Weights</t>
    </r>
    <r>
      <rPr>
        <sz val="11"/>
        <color theme="1"/>
        <rFont val="Calibri"/>
        <family val="2"/>
        <scheme val="minor"/>
      </rPr>
      <t>: The statistical weights used for the impact, vulnerability, and relative risk scores.  Weights can be changed according to institutional preference.</t>
    </r>
  </si>
  <si>
    <r>
      <t xml:space="preserve">This pediatric HVA template was developed as a part of the Eastern Great Lakes Pediatric Consortium for Disaster Response, funded by HHS ASPR. It is a method of determining hazards' impacts on a region and how prepared regions and/or hospitals are for the pediatric consequences of each hazard. The tool categorizes hazard impact along three dimensions, each with specific pediatric considerations. By assigning hazard impact, hazard likelihood, and regional/hospital preparedness scores, the pediatric HVA template will produce an overall vulnerability and risk score for each hazard. This tool is not meant to be a thorough checklist of preparation, but instead spur the inclusion of general pediatric considerations into risk analysis, disaster planning, and emergency response. It is not intended to replace a hospital HVA with facility-specific processes.
</t>
    </r>
    <r>
      <rPr>
        <i/>
        <sz val="12"/>
        <color theme="1"/>
        <rFont val="Calibri"/>
        <family val="2"/>
        <scheme val="minor"/>
      </rPr>
      <t>The HVA tool works best on a desktop or laptop computer, as opposed to a mobile device.</t>
    </r>
  </si>
  <si>
    <r>
      <t xml:space="preserve">1. Within the </t>
    </r>
    <r>
      <rPr>
        <b/>
        <sz val="11"/>
        <color theme="1"/>
        <rFont val="Calibri"/>
        <family val="2"/>
        <scheme val="minor"/>
      </rPr>
      <t xml:space="preserve">Pediatric Vulnerability Matrix </t>
    </r>
    <r>
      <rPr>
        <sz val="11"/>
        <color theme="1"/>
        <rFont val="Calibri"/>
        <family val="2"/>
        <scheme val="minor"/>
      </rPr>
      <t xml:space="preserve">tab, for a given hazard begin assigning scores to each category listed in the </t>
    </r>
    <r>
      <rPr>
        <i/>
        <sz val="11"/>
        <color theme="1"/>
        <rFont val="Calibri"/>
        <family val="2"/>
        <scheme val="minor"/>
      </rPr>
      <t>impact / severity measure.</t>
    </r>
    <r>
      <rPr>
        <sz val="11"/>
        <color theme="1"/>
        <rFont val="Calibri"/>
        <family val="2"/>
        <scheme val="minor"/>
      </rPr>
      <t xml:space="preserve">
     a. Use the </t>
    </r>
    <r>
      <rPr>
        <b/>
        <sz val="11"/>
        <color theme="1"/>
        <rFont val="Calibri"/>
        <family val="2"/>
        <scheme val="minor"/>
      </rPr>
      <t xml:space="preserve">Hazard Impact Scoring Key </t>
    </r>
    <r>
      <rPr>
        <sz val="11"/>
        <color theme="1"/>
        <rFont val="Calibri"/>
        <family val="2"/>
        <scheme val="minor"/>
      </rPr>
      <t xml:space="preserve">tab as a guide for assigning </t>
    </r>
    <r>
      <rPr>
        <i/>
        <sz val="11"/>
        <color theme="1"/>
        <rFont val="Calibri"/>
        <family val="2"/>
        <scheme val="minor"/>
      </rPr>
      <t xml:space="preserve">impact / severity measure </t>
    </r>
    <r>
      <rPr>
        <sz val="11"/>
        <color theme="1"/>
        <rFont val="Calibri"/>
        <family val="2"/>
        <scheme val="minor"/>
      </rPr>
      <t>scores. Each hazard is meant to impact the entire region, as opposed to an individual hospital (</t>
    </r>
    <r>
      <rPr>
        <i/>
        <sz val="11"/>
        <color theme="1"/>
        <rFont val="Calibri"/>
        <family val="2"/>
        <scheme val="minor"/>
      </rPr>
      <t xml:space="preserve">e.g. </t>
    </r>
    <r>
      <rPr>
        <sz val="11"/>
        <color theme="1"/>
        <rFont val="Calibri"/>
        <family val="2"/>
        <scheme val="minor"/>
      </rPr>
      <t xml:space="preserve">a tornado that affects an entire community, as opposed to damaging one hospital).
     b. Each category within the </t>
    </r>
    <r>
      <rPr>
        <b/>
        <sz val="11"/>
        <color theme="1"/>
        <rFont val="Calibri"/>
        <family val="2"/>
        <scheme val="minor"/>
      </rPr>
      <t xml:space="preserve">Hazard Impact Scoring Key </t>
    </r>
    <r>
      <rPr>
        <sz val="11"/>
        <color theme="1"/>
        <rFont val="Calibri"/>
        <family val="2"/>
        <scheme val="minor"/>
      </rPr>
      <t xml:space="preserve">(e.g acute pediatric morbidity) contains several descriptions/components. For any given hazard, applicable components may fall across different impact scores. These descriptions should be considered guides. It is up to the region/hospital to assign a final hazard impact score for each category, based on which descriptions they feel are most critical and relevant. The higher the potential impact, the higher the score should be.
     c. Examples of using the </t>
    </r>
    <r>
      <rPr>
        <b/>
        <sz val="11"/>
        <color theme="1"/>
        <rFont val="Calibri"/>
        <family val="2"/>
        <scheme val="minor"/>
      </rPr>
      <t xml:space="preserve">Hazard Impact Scoring Key </t>
    </r>
    <r>
      <rPr>
        <sz val="11"/>
        <color theme="1"/>
        <rFont val="Calibri"/>
        <family val="2"/>
        <scheme val="minor"/>
      </rPr>
      <t xml:space="preserve">to assign </t>
    </r>
    <r>
      <rPr>
        <i/>
        <sz val="11"/>
        <color theme="1"/>
        <rFont val="Calibri"/>
        <family val="2"/>
        <scheme val="minor"/>
      </rPr>
      <t xml:space="preserve">impact / severity measure </t>
    </r>
    <r>
      <rPr>
        <sz val="11"/>
        <color theme="1"/>
        <rFont val="Calibri"/>
        <family val="2"/>
        <scheme val="minor"/>
      </rPr>
      <t xml:space="preserve">scores can be found in the </t>
    </r>
    <r>
      <rPr>
        <b/>
        <sz val="11"/>
        <color theme="1"/>
        <rFont val="Calibri"/>
        <family val="2"/>
        <scheme val="minor"/>
      </rPr>
      <t xml:space="preserve">Hazard Impact Examples </t>
    </r>
    <r>
      <rPr>
        <sz val="11"/>
        <color theme="1"/>
        <rFont val="Calibri"/>
        <family val="2"/>
        <scheme val="minor"/>
      </rPr>
      <t xml:space="preserve">tab.
2. After completing the </t>
    </r>
    <r>
      <rPr>
        <i/>
        <sz val="11"/>
        <color theme="1"/>
        <rFont val="Calibri"/>
        <family val="2"/>
        <scheme val="minor"/>
      </rPr>
      <t xml:space="preserve">impact / severity measure </t>
    </r>
    <r>
      <rPr>
        <sz val="11"/>
        <color theme="1"/>
        <rFont val="Calibri"/>
        <family val="2"/>
        <scheme val="minor"/>
      </rPr>
      <t xml:space="preserve">within the </t>
    </r>
    <r>
      <rPr>
        <b/>
        <sz val="11"/>
        <color theme="1"/>
        <rFont val="Calibri"/>
        <family val="2"/>
        <scheme val="minor"/>
      </rPr>
      <t xml:space="preserve">Pediatric Vulnerability Matrix </t>
    </r>
    <r>
      <rPr>
        <sz val="11"/>
        <color theme="1"/>
        <rFont val="Calibri"/>
        <family val="2"/>
        <scheme val="minor"/>
      </rPr>
      <t xml:space="preserve">tab, complete the </t>
    </r>
    <r>
      <rPr>
        <i/>
        <sz val="11"/>
        <color theme="1"/>
        <rFont val="Calibri"/>
        <family val="2"/>
        <scheme val="minor"/>
      </rPr>
      <t xml:space="preserve">probability measures </t>
    </r>
    <r>
      <rPr>
        <sz val="11"/>
        <color theme="1"/>
        <rFont val="Calibri"/>
        <family val="2"/>
        <scheme val="minor"/>
      </rPr>
      <t xml:space="preserve">in the same tab. Reference values to assign the 0-3 likelihood score can be found to the right of the Vulnerability Scoring Matrix. A likelihood score of 0 will cause the final vulnerability calculation to be extremely low for that hazard.
3. Complete the </t>
    </r>
    <r>
      <rPr>
        <i/>
        <sz val="11"/>
        <color theme="1"/>
        <rFont val="Calibri"/>
        <family val="2"/>
        <scheme val="minor"/>
      </rPr>
      <t xml:space="preserve">hazard preparedness efforts </t>
    </r>
    <r>
      <rPr>
        <sz val="11"/>
        <color theme="1"/>
        <rFont val="Calibri"/>
        <family val="2"/>
        <scheme val="minor"/>
      </rPr>
      <t xml:space="preserve">within the </t>
    </r>
    <r>
      <rPr>
        <b/>
        <sz val="11"/>
        <color theme="1"/>
        <rFont val="Calibri"/>
        <family val="2"/>
        <scheme val="minor"/>
      </rPr>
      <t xml:space="preserve">Pediatric Vulnerability Matrix </t>
    </r>
    <r>
      <rPr>
        <sz val="11"/>
        <color theme="1"/>
        <rFont val="Calibri"/>
        <family val="2"/>
        <scheme val="minor"/>
      </rPr>
      <t xml:space="preserve">tab by using the </t>
    </r>
    <r>
      <rPr>
        <b/>
        <sz val="11"/>
        <color theme="1"/>
        <rFont val="Calibri"/>
        <family val="2"/>
        <scheme val="minor"/>
      </rPr>
      <t>Preparedness Scoring Key</t>
    </r>
    <r>
      <rPr>
        <sz val="11"/>
        <color theme="1"/>
        <rFont val="Calibri"/>
        <family val="2"/>
        <scheme val="minor"/>
      </rPr>
      <t xml:space="preserve">. This is similar to how the impact scoring key was used to complete the </t>
    </r>
    <r>
      <rPr>
        <i/>
        <sz val="11"/>
        <color theme="1"/>
        <rFont val="Calibri"/>
        <family val="2"/>
        <scheme val="minor"/>
      </rPr>
      <t xml:space="preserve">impact/severity measures. </t>
    </r>
    <r>
      <rPr>
        <sz val="11"/>
        <color theme="1"/>
        <rFont val="Calibri"/>
        <family val="2"/>
        <scheme val="minor"/>
      </rPr>
      <t xml:space="preserve">These description should be considered guides. It is up to the region/hospital to assign a final preparedness score for each section, based on which descriptions they feel are most critical and relevant. The more prepared a region/hospital is for a given category, the higher the preparedness score should be. High preparedness scores will lower the final risk calculation.
</t>
    </r>
  </si>
  <si>
    <t>Coordination among fatality agencies, poison control, and biohazard unitis has not yet been established</t>
  </si>
  <si>
    <t>No clear plans or regional coordination among pediatric and adult hospitals to accomodate older children.</t>
  </si>
  <si>
    <t xml:space="preserve">Current staffing and resources ill-prepared to address long-term impacts of hazard, including mental health and/or rehabilitation. </t>
  </si>
  <si>
    <t>Hospital and/or regional plans do not exist to address the physiologic impact of hazard across multiple age distributions. No hazard-specific drills or routine trainings have occurred.</t>
  </si>
  <si>
    <r>
      <t xml:space="preserve">If known, indicate number of hazards in past 5 years 
</t>
    </r>
    <r>
      <rPr>
        <i/>
        <sz val="8"/>
        <color rgb="FF0070C0"/>
        <rFont val="Calibri"/>
        <family val="2"/>
        <scheme val="minor"/>
      </rPr>
      <t>**For reference only to help in assigning likelihood score, this number is not used in any scores or calculations**</t>
    </r>
  </si>
  <si>
    <t>Coordination among fatality agencies, poison control, and biohazard unitis is not well-established.</t>
  </si>
  <si>
    <t>Preliminary plans and/or regional coordination among pediatric and adult hospitals to accomodate older children exists, however, it is unclear if it will be successful.</t>
  </si>
  <si>
    <t xml:space="preserve">Current staffing and resources somewhat prepared to address long-term impacts of hazard, including mental health and/or rehabilitation. </t>
  </si>
  <si>
    <t>Hospital and/or regional plans exist to address the physiologic impact of hazard, yet minimal to no hazard-specific drills or routine trainings have occurred.</t>
  </si>
  <si>
    <t>Coordination among fatality agencies, poison control, and biohazard unitis is strong.</t>
  </si>
  <si>
    <t>Regional coordination among pediatric and adult hospitals to accomodate older children is well-established and has been stress-tested.</t>
  </si>
  <si>
    <t>Staffing and resources in place to address long-term impacts of hazard, including mental health and/or rehabilitation.</t>
  </si>
  <si>
    <t>Hospital and/or regional plans exist to address the physiologic impact of hazard across multiple age distributions. Periodic hazard drills have been conducted and routine training occurs.</t>
  </si>
  <si>
    <t xml:space="preserve">Hospital and/or region is poorly equipped to handle surge of patients due to hazard; EDs will be overwhelmed and hospital beds filled. Limited to no regional and statewide coordination to direct overflow patients and assist with treatments. </t>
  </si>
  <si>
    <t>Hospital and/or region has limited amounts of equipment to treat uniquely hazard-impacted children of all ages.</t>
  </si>
  <si>
    <t>Limited or no plans exist to transport patients between regional hospitals and restore hazard-impacted community health functions. Limited or no drills for these functions have occurred.</t>
  </si>
  <si>
    <t>EMS is overwhelmed by the number of children impacted and the hazard-specific injuries; EMS cannot transport and treat all children. No pediatric-specific training for local/regional EMS and no regional/statewide EMS coordination.</t>
  </si>
  <si>
    <t>Limited or no mitigation and preparedness efforts are in place to blunt the loss of operational capacity and impact on organizational performance due to hazard.</t>
  </si>
  <si>
    <t xml:space="preserve">Hospital and/or region is somewhat equipped to handle surge of patients due to hazard. EDs can handle most of patient surge, with some patients unable to be treated due to hospital bed capacity. Moderate, yet unproven, regional and statewide coordination exists to direct overflow patients and assist with treatments. </t>
  </si>
  <si>
    <t>Hospital and/or region has most of the equipment needed to treat uniquely hazard-impacted children of all ages.</t>
  </si>
  <si>
    <t>Plans exist, yet have not been fully stress-tested,  to transport patients between regional hospitals and restore hazard-impacted community health functions. While some drills for these functions have occurred, there is no continued education.</t>
  </si>
  <si>
    <t>EMS has the resources and coordination to transport and treat most, but not all, of the children impacted and the hazard-specific injuries. Regional and statewide EMS coordination exists but is unproven. Some pediatric-specific training for local/regional EMS exists, without regular drills.</t>
  </si>
  <si>
    <t>Some mitigation and preparedness efforts are in place to blunt the loss of operational capacity and impact on organizational performance due to hazard.</t>
  </si>
  <si>
    <t xml:space="preserve">Due to hospital and regional ED/bed surge capacity, as well as regional and statewide coordination, able to successfully treat all children impacted by the hazard. </t>
  </si>
  <si>
    <t>Hospital and/or region has all necessary equipment to treat uniquely hazard-impacted children of all ages, including PPE, CBRNE prophylaxis, etc.</t>
  </si>
  <si>
    <t>Comprehensive plans exist and drills have been conducted involving the transportation of large amounts of patients between hospitals and the sucessful restoration of community health functions. Continued hazard education occurs.</t>
  </si>
  <si>
    <t>EMS is able to treat and transport all affected children, both through their own resources as well as through regional and statewide coordination. Pediatric-specific training for EMS is robust with regular drills and mass-casualty incident protocols.</t>
  </si>
  <si>
    <t>Proven mitigation and preparedness efforts are in place to significantly blunt the loss of operational capacity and impact on organizational performance due to hazard.</t>
  </si>
  <si>
    <t>Hospital and/or region has limited reunification procedures. Limited to no plans to provide temporary shelter  for displaced children. State and nationwide coordination for large-scale hazard displacement has not yet been established.</t>
  </si>
  <si>
    <t>School and childcare closures have the potential to greatly impact staffing, with existing procedures unable to overcome shortage. Hospital and/or regional alternative childcare options do not exist.</t>
  </si>
  <si>
    <t xml:space="preserve">Limited to no plans are in place for regional, state, and nationwide coordination that would be able to provide food and shelter, as well as address lingering environmental/CBRNE effects of a hazard. </t>
  </si>
  <si>
    <t>No establishment of connections with private and/or public outside organizations.</t>
  </si>
  <si>
    <t>Hospital and/or region has not recognized or considered the adverse effects the hazard has on disparate populations and does not equitably address issues of race, gender, education, and socioeconomic status in the setting of hazard outcomes.</t>
  </si>
  <si>
    <t>Hospital and regional reunification procedures are in place to reunite children with their families, though are not well-tested. Able to  provide shelter for some (but not all) displaced children. State and nationwideplans for large-scale hazard displacement exist but are not well-established.</t>
  </si>
  <si>
    <t>Staffing impacted due to school and childcare closures, yet the effects are overall blunted due to flexible staffing procedures, enough staff,  and/or alternative childcare options.</t>
  </si>
  <si>
    <t xml:space="preserve">Plans are in place , but are not stress-tested, for regional, state, and nationwide coordination that would be able to provide food and shelter, as well as address lingering environmental/CBRNE effects of a hazard. </t>
  </si>
  <si>
    <t>Connections with private and/or public outside organizations have been established.</t>
  </si>
  <si>
    <t>Hospital and/or region has recognized the adverse effects the hazard has on disparate populations and considered issues of race, gender, education, and socioeconomic status. However, proven plans are not yet in place to address equity and barriers to treatement.</t>
  </si>
  <si>
    <t>Hospital and regional reunification procedures are in place to reunite large amounts of children with their families, as well as potentially provide shelter for displaced children. State and nationwide coordination for large-scale hazard displacement is well-established.</t>
  </si>
  <si>
    <t>Staffing uninterupted due to school and childcare closures as a result of flexible staffing procedures, enough staff,  and/or alternative childcare options.</t>
  </si>
  <si>
    <t xml:space="preserve">Regional, state, and nationwide coordination exists and is proven among private and public agencies in order to provide food and shelter, as well as address lingering environmental/CBRNE effects of a hazard. </t>
  </si>
  <si>
    <t>Connections with private and/or public outside organizations have been established and the hospital/region continuously uses these organizations for new insights.</t>
  </si>
  <si>
    <t xml:space="preserve">Hospital and/or region has considered and has plans to mitigate against the adverse effects the hazard has on disparate populations. Plans include providing food, shelter, and healthcare access to communities experiencing low socioeconomic conditions and other barriers to treatement. Equity in terms of race, gender, education, and other factors are considered. </t>
  </si>
  <si>
    <r>
      <rPr>
        <sz val="2"/>
        <color theme="1"/>
        <rFont val="Calibri (Body)"/>
      </rPr>
      <t xml:space="preserve">
</t>
    </r>
    <r>
      <rPr>
        <sz val="11"/>
        <color theme="1"/>
        <rFont val="Calibri"/>
        <family val="2"/>
        <scheme val="minor"/>
      </rPr>
      <t xml:space="preserve">Staffing, beds, and resources ill-equipped to handle unique hazard-specific injuries and/or age-distributions affected by the hazard. </t>
    </r>
  </si>
  <si>
    <r>
      <rPr>
        <sz val="2"/>
        <color theme="1"/>
        <rFont val="Calibri (Body)"/>
      </rPr>
      <t xml:space="preserve">
</t>
    </r>
    <r>
      <rPr>
        <sz val="11"/>
        <color theme="1"/>
        <rFont val="Calibri"/>
        <family val="2"/>
        <scheme val="minor"/>
      </rPr>
      <t xml:space="preserve">Staffing, beds, and resources can handle some, but not all, of unique hazard-specific injuries. Can treat most of the age distributions affected by the hazard. </t>
    </r>
  </si>
  <si>
    <r>
      <rPr>
        <sz val="2"/>
        <color theme="1"/>
        <rFont val="Calibri (Body)"/>
      </rPr>
      <t xml:space="preserve">
</t>
    </r>
    <r>
      <rPr>
        <sz val="11"/>
        <color theme="1"/>
        <rFont val="Calibri"/>
        <family val="2"/>
        <scheme val="minor"/>
      </rPr>
      <t xml:space="preserve">Staffing, beds, and resources in place that allows for the treatment of all ages of affected children with various types of hazard-related injuries. </t>
    </r>
  </si>
  <si>
    <t>Minimal types and low number of predicted pediatric acute injuries from hazard</t>
  </si>
  <si>
    <t>Age-based physiology makes children marginally more vulnerable to the hazard</t>
  </si>
  <si>
    <t>Mild physiologic impact across all pediatric age distributions*</t>
  </si>
  <si>
    <t>Increasing severity and numbers of pediatric injuries predicted</t>
  </si>
  <si>
    <t>Age-based physiology makes children moderately more vulnerable to the hazard</t>
  </si>
  <si>
    <t>Mild to moderate physiologic impact across all age distributions and/or 1-2 age distributions significantly impacted*</t>
  </si>
  <si>
    <t>Very severe types and numbers of pediatric injuries predicted</t>
  </si>
  <si>
    <t>Significant physiologic impact across more than 1 pediatric age distribution and/or 1-2 age distributions lethally impacted*</t>
  </si>
  <si>
    <t>Age-based physiology makes children significantly more vulnerable to the hazard</t>
  </si>
  <si>
    <t>Little to no long-term pediatric injuries predicted from hazard</t>
  </si>
  <si>
    <t>Long-term effects do not adversely impact youngest age distributions*</t>
  </si>
  <si>
    <t>Long-term mental health and/or rehabilition needs met by existing system</t>
  </si>
  <si>
    <t>Increasing severity and types of long-term pediatric injuries predicted</t>
  </si>
  <si>
    <t>Mild to moderate long-term effects adversely impact youngest age distributions*</t>
  </si>
  <si>
    <t>Long-term mental health and/or rehabilition needs bring system to capacity; may need to expand beyond current mental health resources</t>
  </si>
  <si>
    <t>Very severe types and numbers of long-term pediatric injuries predicted</t>
  </si>
  <si>
    <t>Lifelong and severe hazard effects adversely impacting youngest age distributions*</t>
  </si>
  <si>
    <t>Long-term mental health and/or rehabilition needs exceed current system capacity; state-level support needed due to severe and broad impacts</t>
  </si>
  <si>
    <t>Small number of hospitals impacted</t>
  </si>
  <si>
    <t>Patients arrive to ED in 1 low-volume wave or low-volume evenly distributed waves†</t>
  </si>
  <si>
    <t>Patient surge below hospital bed capacity‡</t>
  </si>
  <si>
    <t>Minimal utilization of pediatric-specific equipment; met by hospital resources</t>
  </si>
  <si>
    <t>Patient surge does not affect hospital's ability to treat non-hazard patients‡; surge does not cause equipment shortages</t>
  </si>
  <si>
    <t>Limited hospital operational impact or loss of hospital business</t>
  </si>
  <si>
    <t>Limited impact on total organizational performance</t>
  </si>
  <si>
    <t>Multiple regional hospitals impacted</t>
  </si>
  <si>
    <t>Patients arrive in 1 moderate-volume wave or many low-volume waves; ED capacity reached†</t>
  </si>
  <si>
    <t xml:space="preserve">Hospital capacity reached by surge of patients‡           </t>
  </si>
  <si>
    <t>Increasing amount of pediatric-specific equipment needed based on age*; often exceeds hospital resources</t>
  </si>
  <si>
    <t>Patient surge affects hospital's ability to treat non-hazard patients‡; equipment needs of hospitalized patients stressed due to surge</t>
  </si>
  <si>
    <t>Isolated loss of operational capacity and/or moderate impact on multiple operational units</t>
  </si>
  <si>
    <t>Moderate impact on total organizational performance</t>
  </si>
  <si>
    <t>Widespread state or nationwide hospital impact</t>
  </si>
  <si>
    <t>Constant mass influx of patients to ED that exceeds ED capacity†</t>
  </si>
  <si>
    <t>Surge of patients exceeds hospital capacity‡</t>
  </si>
  <si>
    <t xml:space="preserve">Impact Scoring Key </t>
  </si>
  <si>
    <t>Significant amount of pediatric-specific equipment needed based on age*; often exceeds state/national resources</t>
  </si>
  <si>
    <t>Patient surge prevents hospital from treating non-hazard patients‡; equipment needs of hospital exceeded due to surge</t>
  </si>
  <si>
    <t xml:space="preserve">Severe impact on total organizational performance </t>
  </si>
  <si>
    <t>Significant loss of operational capacity</t>
  </si>
  <si>
    <t>Isolated hazard without public health ramifications</t>
  </si>
  <si>
    <t xml:space="preserve">Hazard has no impact on at-home children with medical complexity    </t>
  </si>
  <si>
    <t>Large or prolonged hazard that requires local/regional public health support</t>
  </si>
  <si>
    <t>Hazard impacts ability of children with medical complexity from receiving at-home resources</t>
  </si>
  <si>
    <t>State or nationwide hazard that affects basic community health functions</t>
  </si>
  <si>
    <t>Hazard prevents children with medical complexity from receiving at-home resources</t>
  </si>
  <si>
    <t>Isolated hazard that only requires local EMS personnel and resources</t>
  </si>
  <si>
    <t>Number of children involved minimal; local EMS can treat all affected children</t>
  </si>
  <si>
    <t>EMS able to transport patients without issue</t>
  </si>
  <si>
    <t>Large regional hazard that often exceeds local EMS personnel and resources</t>
  </si>
  <si>
    <t>Number of children involved increasing; local EMS struggles to treat all affected children</t>
  </si>
  <si>
    <t>Hazard moderately affects EMS ability to transport patients</t>
  </si>
  <si>
    <t>State or nationwide hazard that  exceeds EMS resources and requires governmental response</t>
  </si>
  <si>
    <t>Large number of children involved; EMS cannot treat all affected children</t>
  </si>
  <si>
    <t>Hazard prevents or severely limits EMS ability to transport patients</t>
  </si>
  <si>
    <t>Isolated local hazard with minimal displacement</t>
  </si>
  <si>
    <t xml:space="preserve">Reunification can occur at the hospital level   </t>
  </si>
  <si>
    <t>Regional hazard with moderate displacement</t>
  </si>
  <si>
    <t>Reunification usually requires regional and outside organizational assistance</t>
  </si>
  <si>
    <t>State or nationwide hazard with significant displacement</t>
  </si>
  <si>
    <t>Displacement across states, requires nationwide governmental coordination and outside organizational assistance</t>
  </si>
  <si>
    <t>Isolated local hazard with minimal school/child care impact</t>
  </si>
  <si>
    <t>Hospital staffing can absorb employees that must remain home with their children</t>
  </si>
  <si>
    <t>Prolonged local hazard or region-wide hazards with moderate school/child care impact</t>
  </si>
  <si>
    <t>Hospital staffing burdened due to employees that must remain home with their children</t>
  </si>
  <si>
    <t>Prolonged severe state or nationwide hazard with significant school/child care impact</t>
  </si>
  <si>
    <t>Hospital staffing severely affected by employees that must remain home with their children</t>
  </si>
  <si>
    <t>Isolated hazard that does not affect local food supply</t>
  </si>
  <si>
    <t>Local resources can supply shelter for those affected by environmental hazard</t>
  </si>
  <si>
    <t>Hazard does not cause pediatric displacement</t>
  </si>
  <si>
    <t>Moderate hazard that requires regional coordination to ensure food supply</t>
  </si>
  <si>
    <t>Regional resources for supplying shelter from environmental hazard at capacity</t>
  </si>
  <si>
    <t>Region must provide shelter for those children displaced by hazard</t>
  </si>
  <si>
    <t>Significant or prolonged hazard requiring state or nationwide efforts to ensure food supply</t>
  </si>
  <si>
    <t>Regional resources for supplying shelter from environmental hazard exceeded</t>
  </si>
  <si>
    <t>State or nationwide efforts needed to provide shelter for those children displaced by hazard</t>
  </si>
  <si>
    <r>
      <rPr>
        <sz val="2"/>
        <color theme="1"/>
        <rFont val="Calibri (Body)"/>
      </rPr>
      <t xml:space="preserve">
</t>
    </r>
    <r>
      <rPr>
        <sz val="11"/>
        <color theme="1"/>
        <rFont val="Calibri"/>
        <family val="2"/>
        <scheme val="minor"/>
      </rPr>
      <t>Small number of children affected; isolated incident</t>
    </r>
  </si>
  <si>
    <r>
      <rPr>
        <sz val="2"/>
        <color theme="1"/>
        <rFont val="Calibri (Body)"/>
      </rPr>
      <t xml:space="preserve">
</t>
    </r>
    <r>
      <rPr>
        <sz val="11"/>
        <color theme="1"/>
        <rFont val="Calibri"/>
        <family val="2"/>
        <scheme val="minor"/>
      </rPr>
      <t>Potential for moderate number of children impacted across multiple locals</t>
    </r>
  </si>
  <si>
    <r>
      <rPr>
        <sz val="2"/>
        <color theme="1"/>
        <rFont val="Calibri (Body)"/>
      </rPr>
      <t xml:space="preserve">
</t>
    </r>
    <r>
      <rPr>
        <sz val="11"/>
        <color theme="1"/>
        <rFont val="Calibri"/>
        <family val="2"/>
        <scheme val="minor"/>
      </rPr>
      <t>Large number of children impacted, potentially state or nationwide</t>
    </r>
  </si>
  <si>
    <t>* Regional Pediatric Population</t>
  </si>
  <si>
    <t xml:space="preserve">
The numbers inserted above (regional pediatric demographics and capabilities) do not affect any of the scores in the pediatric vulnerability matrix, including hazard impact, likelihood, vulnerability, or risk scores. The regional pediatric demographics and capabilities tables have been inserted to assist with assigning hazard impact scores. Areas where the authors feel it may be necessary to consult the regional pediatric demographic and capabilities have been denoted in the impact scoring key table with either a *, †, or ‡.</t>
  </si>
  <si>
    <t>Regional Pediatric Demographics and Capabilites</t>
  </si>
  <si>
    <r>
      <rPr>
        <i/>
        <sz val="11"/>
        <color theme="1"/>
        <rFont val="Calibri"/>
        <family val="2"/>
        <scheme val="minor"/>
      </rPr>
      <t xml:space="preserve">Copyright (C) 2021 Eastern Great Lakes Pediatric Consortium for Disaster Response
</t>
    </r>
    <r>
      <rPr>
        <sz val="11"/>
        <color theme="1"/>
        <rFont val="Calibri"/>
        <family val="2"/>
        <scheme val="minor"/>
      </rPr>
      <t xml:space="preserve">
Authors: Brandon Kappy MD, MPP; Amie Barda PhD; Patricia Frost RM, PHN, MS, PNP; April Parish, BS; Nathan Timm MD
Funding was provided in 2019 from the Department of Health and Human Services (HHS) Assistant Secretary for Preparedness and Response (ASPR) in order to create pediatric diaster care centers of excellence. This HVA template is the result of the HVA working group within the Eastern Great Lakes Pediatric Consortium for Disaster Response, one of the two centers of excellence created and funded by the HHS ASPR grant.
This excel is free software, This program is free software: you can redistribute it and/or modify it under the terms of the GNU General Public License as published by the Free Software Foundation, either version 3 of the License, or (at your option) any later version.  Please include all copyright and authorship information in any redistributions.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</si>
</sst>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00"/>
  </numFmts>
  <fonts count="64">
    <font>
      <sz val="11"/>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9"/>
      <color theme="1"/>
      <name val="Calibri"/>
      <family val="2"/>
      <scheme val="minor"/>
    </font>
    <font>
      <sz val="9"/>
      <color rgb="FF0070C0"/>
      <name val="Calibri"/>
      <family val="2"/>
      <scheme val="minor"/>
    </font>
    <font>
      <sz val="10"/>
      <color theme="1"/>
      <name val="Calibri"/>
      <family val="2"/>
      <scheme val="minor"/>
    </font>
    <font>
      <b/>
      <sz val="10"/>
      <color theme="1"/>
      <name val="Calibri"/>
      <family val="2"/>
      <scheme val="minor"/>
    </font>
    <font>
      <sz val="10"/>
      <color rgb="FF0070C0"/>
      <name val="Calibri"/>
      <family val="2"/>
      <scheme val="minor"/>
    </font>
    <font>
      <u/>
      <sz val="14"/>
      <color rgb="FF0070C0"/>
      <name val="Calibri"/>
      <family val="2"/>
      <scheme val="minor"/>
    </font>
    <font>
      <i/>
      <sz val="10"/>
      <color theme="1"/>
      <name val="Calibri"/>
      <family val="2"/>
      <scheme val="minor"/>
    </font>
    <font>
      <sz val="10"/>
      <color indexed="8"/>
      <name val="Calibri"/>
      <family val="2"/>
    </font>
    <font>
      <sz val="11"/>
      <color rgb="FF9C0006"/>
      <name val="Calibri"/>
      <family val="2"/>
      <scheme val="minor"/>
    </font>
    <font>
      <sz val="10"/>
      <name val="Calibri"/>
      <family val="2"/>
      <scheme val="minor"/>
    </font>
    <font>
      <u/>
      <sz val="10"/>
      <name val="Calibri"/>
      <family val="2"/>
      <scheme val="minor"/>
    </font>
    <font>
      <sz val="10"/>
      <color rgb="FFFF0000"/>
      <name val="Calibri"/>
      <family val="2"/>
    </font>
    <font>
      <sz val="9"/>
      <name val="Calibri"/>
      <family val="2"/>
      <scheme val="minor"/>
    </font>
    <font>
      <sz val="10"/>
      <name val="Arial"/>
      <family val="2"/>
    </font>
    <font>
      <b/>
      <sz val="11"/>
      <color theme="1"/>
      <name val="Calibri"/>
      <family val="2"/>
      <scheme val="minor"/>
    </font>
    <font>
      <b/>
      <u/>
      <sz val="10"/>
      <name val="Calibri"/>
      <family val="2"/>
      <scheme val="minor"/>
    </font>
    <font>
      <b/>
      <sz val="9"/>
      <color theme="1"/>
      <name val="Calibri"/>
      <family val="2"/>
      <scheme val="minor"/>
    </font>
    <font>
      <b/>
      <sz val="18"/>
      <color theme="1"/>
      <name val="Calibri"/>
      <family val="2"/>
      <scheme val="minor"/>
    </font>
    <font>
      <b/>
      <sz val="12"/>
      <color theme="0"/>
      <name val="Calibri"/>
      <family val="2"/>
      <scheme val="minor"/>
    </font>
    <font>
      <b/>
      <sz val="14"/>
      <color theme="1"/>
      <name val="Calibri"/>
      <family val="2"/>
      <scheme val="minor"/>
    </font>
    <font>
      <i/>
      <sz val="11"/>
      <color theme="1"/>
      <name val="Calibri"/>
      <family val="2"/>
      <scheme val="minor"/>
    </font>
    <font>
      <i/>
      <sz val="18"/>
      <color theme="1"/>
      <name val="Calibri"/>
      <family val="2"/>
      <scheme val="minor"/>
    </font>
    <font>
      <b/>
      <sz val="13"/>
      <color theme="1"/>
      <name val="Calibri"/>
      <family val="2"/>
      <scheme val="minor"/>
    </font>
    <font>
      <b/>
      <sz val="24"/>
      <name val="Calibri"/>
      <family val="2"/>
      <scheme val="minor"/>
    </font>
    <font>
      <i/>
      <sz val="10.5"/>
      <name val="Calibri"/>
      <family val="2"/>
      <scheme val="minor"/>
    </font>
    <font>
      <sz val="10.5"/>
      <name val="Calibri"/>
      <family val="2"/>
      <scheme val="minor"/>
    </font>
    <font>
      <sz val="11"/>
      <name val="Calibri"/>
      <family val="2"/>
      <scheme val="minor"/>
    </font>
    <font>
      <b/>
      <sz val="12"/>
      <name val="Calibri"/>
      <family val="2"/>
      <scheme val="minor"/>
    </font>
    <font>
      <b/>
      <i/>
      <sz val="12"/>
      <name val="Calibri"/>
      <family val="2"/>
      <scheme val="minor"/>
    </font>
    <font>
      <b/>
      <sz val="12"/>
      <color theme="1"/>
      <name val="Calibri (Body)"/>
    </font>
    <font>
      <b/>
      <i/>
      <sz val="14"/>
      <name val="Calibri (Body)"/>
    </font>
    <font>
      <sz val="10"/>
      <name val="Calibri (Body)"/>
    </font>
    <font>
      <b/>
      <u/>
      <sz val="14"/>
      <name val="Calibri (Body)"/>
    </font>
    <font>
      <sz val="8"/>
      <name val="Calibri"/>
      <family val="2"/>
      <scheme val="minor"/>
    </font>
    <font>
      <b/>
      <sz val="10"/>
      <color rgb="FF0070C0"/>
      <name val="Calibri"/>
      <family val="2"/>
      <scheme val="minor"/>
    </font>
    <font>
      <sz val="11"/>
      <color rgb="FF000000"/>
      <name val="Calibri"/>
      <family val="2"/>
      <scheme val="minor"/>
    </font>
    <font>
      <b/>
      <sz val="12"/>
      <color theme="1"/>
      <name val="Calibri"/>
      <family val="2"/>
      <scheme val="minor"/>
    </font>
    <font>
      <sz val="16"/>
      <color rgb="FF000000"/>
      <name val="Calibri"/>
      <family val="2"/>
      <scheme val="minor"/>
    </font>
    <font>
      <b/>
      <u/>
      <sz val="12"/>
      <name val="Calibri"/>
      <family val="2"/>
      <scheme val="minor"/>
    </font>
    <font>
      <b/>
      <u/>
      <sz val="12"/>
      <color theme="1"/>
      <name val="Calibri"/>
      <family val="2"/>
      <scheme val="minor"/>
    </font>
    <font>
      <sz val="9"/>
      <color indexed="81"/>
      <name val="Tahoma"/>
      <family val="2"/>
    </font>
    <font>
      <b/>
      <sz val="9"/>
      <color indexed="81"/>
      <name val="Tahoma"/>
      <family val="2"/>
    </font>
    <font>
      <i/>
      <sz val="10"/>
      <color rgb="FF0070C0"/>
      <name val="Calibri"/>
      <family val="2"/>
      <scheme val="minor"/>
    </font>
    <font>
      <sz val="18"/>
      <color theme="1"/>
      <name val="Calibri"/>
      <family val="2"/>
      <scheme val="minor"/>
    </font>
    <font>
      <sz val="14"/>
      <color theme="1"/>
      <name val="Calibri"/>
      <family val="2"/>
      <scheme val="minor"/>
    </font>
    <font>
      <sz val="9"/>
      <color theme="0"/>
      <name val="Calibri"/>
      <family val="2"/>
      <scheme val="minor"/>
    </font>
    <font>
      <sz val="10"/>
      <color theme="0"/>
      <name val="Calibri"/>
      <family val="2"/>
      <scheme val="minor"/>
    </font>
    <font>
      <i/>
      <sz val="8"/>
      <color rgb="FF0070C0"/>
      <name val="Calibri"/>
      <family val="2"/>
      <scheme val="minor"/>
    </font>
    <font>
      <b/>
      <sz val="9"/>
      <color rgb="FF000000"/>
      <name val="Tahoma"/>
      <family val="2"/>
    </font>
    <font>
      <sz val="9"/>
      <color rgb="FF000000"/>
      <name val="Tahoma"/>
      <family val="2"/>
    </font>
    <font>
      <i/>
      <sz val="12"/>
      <color theme="1"/>
      <name val="Calibri"/>
      <family val="2"/>
      <scheme val="minor"/>
    </font>
    <font>
      <b/>
      <i/>
      <sz val="14"/>
      <color rgb="FF000000"/>
      <name val="Calibri"/>
      <family val="2"/>
      <scheme val="minor"/>
    </font>
    <font>
      <i/>
      <sz val="18"/>
      <name val="Calibri"/>
      <family val="2"/>
    </font>
    <font>
      <i/>
      <sz val="18"/>
      <color theme="1"/>
      <name val="Calibri (Body)"/>
    </font>
    <font>
      <b/>
      <sz val="22"/>
      <color theme="1"/>
      <name val="Calibri"/>
      <family val="2"/>
      <scheme val="minor"/>
    </font>
    <font>
      <sz val="2"/>
      <color theme="1"/>
      <name val="Calibri (Body)"/>
    </font>
    <font>
      <b/>
      <sz val="12"/>
      <name val="Calibri"/>
      <family val="2"/>
    </font>
    <font>
      <sz val="12"/>
      <name val="Calibri"/>
      <family val="2"/>
      <scheme val="minor"/>
    </font>
    <font>
      <b/>
      <i/>
      <u/>
      <sz val="18"/>
      <name val="Calibri"/>
      <family val="2"/>
      <scheme val="minor"/>
    </font>
  </fonts>
  <fills count="14">
    <fill>
      <patternFill patternType="none"/>
    </fill>
    <fill>
      <patternFill patternType="gray125"/>
    </fill>
    <fill>
      <patternFill patternType="solid">
        <fgColor theme="0" tint="-0.14996795556505021"/>
        <bgColor indexed="64"/>
      </patternFill>
    </fill>
    <fill>
      <patternFill patternType="solid">
        <fgColor rgb="FFFF0000"/>
        <bgColor indexed="64"/>
      </patternFill>
    </fill>
    <fill>
      <patternFill patternType="solid">
        <fgColor rgb="FFFFFF00"/>
        <bgColor indexed="64"/>
      </patternFill>
    </fill>
    <fill>
      <patternFill patternType="solid">
        <fgColor rgb="FF92D050"/>
        <bgColor indexed="64"/>
      </patternFill>
    </fill>
    <fill>
      <patternFill patternType="solid">
        <fgColor rgb="FFFFC7CE"/>
      </patternFill>
    </fill>
    <fill>
      <patternFill patternType="solid">
        <fgColor theme="0" tint="-0.24994659260841701"/>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4" tint="0.79998168889431442"/>
        <bgColor indexed="64"/>
      </patternFill>
    </fill>
  </fills>
  <borders count="5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style="thin">
        <color auto="1"/>
      </right>
      <top style="thin">
        <color auto="1"/>
      </top>
      <bottom/>
      <diagonal/>
    </border>
    <border>
      <left/>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medium">
        <color indexed="64"/>
      </top>
      <bottom style="medium">
        <color indexed="64"/>
      </bottom>
      <diagonal/>
    </border>
    <border>
      <left style="thin">
        <color auto="1"/>
      </left>
      <right/>
      <top/>
      <bottom style="thin">
        <color auto="1"/>
      </bottom>
      <diagonal/>
    </border>
    <border>
      <left style="thin">
        <color auto="1"/>
      </left>
      <right style="thin">
        <color auto="1"/>
      </right>
      <top/>
      <bottom/>
      <diagonal/>
    </border>
    <border>
      <left style="medium">
        <color indexed="64"/>
      </left>
      <right/>
      <top style="medium">
        <color indexed="64"/>
      </top>
      <bottom/>
      <diagonal/>
    </border>
    <border>
      <left/>
      <right style="thin">
        <color indexed="64"/>
      </right>
      <top style="medium">
        <color indexed="64"/>
      </top>
      <bottom style="medium">
        <color indexed="64"/>
      </bottom>
      <diagonal/>
    </border>
    <border>
      <left style="thin">
        <color indexed="64"/>
      </left>
      <right/>
      <top/>
      <bottom/>
      <diagonal/>
    </border>
    <border>
      <left/>
      <right style="thin">
        <color auto="1"/>
      </right>
      <top/>
      <bottom style="thin">
        <color auto="1"/>
      </bottom>
      <diagonal/>
    </border>
    <border>
      <left/>
      <right/>
      <top/>
      <bottom style="thin">
        <color auto="1"/>
      </bottom>
      <diagonal/>
    </border>
    <border>
      <left style="thin">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style="thin">
        <color indexed="64"/>
      </left>
      <right style="thin">
        <color auto="1"/>
      </right>
      <top style="dotted">
        <color auto="1"/>
      </top>
      <bottom style="thin">
        <color auto="1"/>
      </bottom>
      <diagonal/>
    </border>
    <border>
      <left style="thin">
        <color indexed="64"/>
      </left>
      <right/>
      <top style="dotted">
        <color auto="1"/>
      </top>
      <bottom style="thin">
        <color auto="1"/>
      </bottom>
      <diagonal/>
    </border>
    <border>
      <left/>
      <right style="thin">
        <color auto="1"/>
      </right>
      <top style="dotted">
        <color auto="1"/>
      </top>
      <bottom style="thin">
        <color auto="1"/>
      </bottom>
      <diagonal/>
    </border>
    <border>
      <left/>
      <right/>
      <top style="dotted">
        <color auto="1"/>
      </top>
      <bottom style="thin">
        <color auto="1"/>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auto="1"/>
      </left>
      <right/>
      <top style="thin">
        <color auto="1"/>
      </top>
      <bottom/>
      <diagonal/>
    </border>
    <border>
      <left/>
      <right style="thin">
        <color indexed="64"/>
      </right>
      <top/>
      <bottom/>
      <diagonal/>
    </border>
    <border>
      <left style="thin">
        <color auto="1"/>
      </left>
      <right style="thin">
        <color indexed="64"/>
      </right>
      <top style="thin">
        <color auto="1"/>
      </top>
      <bottom style="dotted">
        <color auto="1"/>
      </bottom>
      <diagonal/>
    </border>
    <border>
      <left style="thin">
        <color auto="1"/>
      </left>
      <right/>
      <top style="thin">
        <color auto="1"/>
      </top>
      <bottom style="medium">
        <color indexed="64"/>
      </bottom>
      <diagonal/>
    </border>
    <border>
      <left/>
      <right style="thin">
        <color auto="1"/>
      </right>
      <top style="thin">
        <color auto="1"/>
      </top>
      <bottom style="medium">
        <color indexed="64"/>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auto="1"/>
      </left>
      <right style="thin">
        <color auto="1"/>
      </right>
      <top/>
      <bottom style="medium">
        <color indexed="64"/>
      </bottom>
      <diagonal/>
    </border>
    <border>
      <left/>
      <right style="thin">
        <color indexed="64"/>
      </right>
      <top/>
      <bottom style="medium">
        <color indexed="64"/>
      </bottom>
      <diagonal/>
    </border>
  </borders>
  <cellStyleXfs count="2">
    <xf numFmtId="0" fontId="0" fillId="0" borderId="0"/>
    <xf numFmtId="0" fontId="13" fillId="6" borderId="0" applyNumberFormat="0" applyBorder="0" applyAlignment="0" applyProtection="0"/>
  </cellStyleXfs>
  <cellXfs count="286">
    <xf numFmtId="0" fontId="0" fillId="0" borderId="0" xfId="0"/>
    <xf numFmtId="0" fontId="5" fillId="0" borderId="0" xfId="0" applyFont="1"/>
    <xf numFmtId="0" fontId="6" fillId="0" borderId="0" xfId="0" applyFont="1" applyAlignment="1">
      <alignment vertical="top" wrapText="1"/>
    </xf>
    <xf numFmtId="0" fontId="5" fillId="0" borderId="0" xfId="0" applyFont="1" applyAlignment="1">
      <alignment vertical="top" wrapText="1"/>
    </xf>
    <xf numFmtId="0" fontId="5" fillId="0" borderId="0" xfId="0" applyFont="1" applyAlignment="1">
      <alignment vertical="top"/>
    </xf>
    <xf numFmtId="0" fontId="5" fillId="0" borderId="0" xfId="0" applyFont="1" applyFill="1" applyBorder="1" applyAlignment="1">
      <alignment horizontal="center" vertical="center" wrapText="1"/>
    </xf>
    <xf numFmtId="0" fontId="5" fillId="0" borderId="0" xfId="0" applyFont="1" applyAlignment="1">
      <alignment horizontal="center"/>
    </xf>
    <xf numFmtId="49" fontId="7" fillId="0" borderId="0" xfId="0" applyNumberFormat="1" applyFont="1" applyAlignment="1">
      <alignment wrapText="1"/>
    </xf>
    <xf numFmtId="0" fontId="5" fillId="0" borderId="0" xfId="0" applyFont="1" applyAlignment="1">
      <alignment horizontal="left" vertical="center"/>
    </xf>
    <xf numFmtId="49" fontId="7" fillId="0" borderId="0" xfId="0" applyNumberFormat="1" applyFont="1" applyAlignment="1">
      <alignment horizontal="center" wrapText="1"/>
    </xf>
    <xf numFmtId="0" fontId="18" fillId="7" borderId="8" xfId="0" applyFont="1" applyFill="1" applyBorder="1" applyAlignment="1" applyProtection="1">
      <alignment horizontal="left" vertical="center"/>
    </xf>
    <xf numFmtId="0" fontId="32" fillId="5" borderId="10" xfId="0" applyFont="1" applyFill="1" applyBorder="1" applyAlignment="1" applyProtection="1">
      <alignment horizontal="center" vertical="center"/>
    </xf>
    <xf numFmtId="0" fontId="32" fillId="4" borderId="11" xfId="0" applyFont="1" applyFill="1" applyBorder="1" applyAlignment="1" applyProtection="1">
      <alignment horizontal="center" vertical="center"/>
    </xf>
    <xf numFmtId="0" fontId="32" fillId="3" borderId="32" xfId="0" applyFont="1" applyFill="1" applyBorder="1" applyAlignment="1" applyProtection="1">
      <alignment horizontal="center" vertical="center"/>
    </xf>
    <xf numFmtId="0" fontId="33" fillId="0" borderId="24" xfId="0" applyFont="1" applyFill="1" applyBorder="1" applyAlignment="1" applyProtection="1">
      <alignment horizontal="left"/>
    </xf>
    <xf numFmtId="0" fontId="30" fillId="8" borderId="1" xfId="0" applyFont="1" applyFill="1" applyBorder="1" applyAlignment="1" applyProtection="1">
      <alignment horizontal="center" vertical="center" wrapText="1"/>
    </xf>
    <xf numFmtId="0" fontId="32" fillId="3" borderId="10" xfId="0" applyFont="1" applyFill="1" applyBorder="1" applyAlignment="1" applyProtection="1">
      <alignment horizontal="center" vertical="center"/>
    </xf>
    <xf numFmtId="0" fontId="32" fillId="5" borderId="32" xfId="0" applyFont="1" applyFill="1" applyBorder="1" applyAlignment="1" applyProtection="1">
      <alignment horizontal="center" vertical="center"/>
    </xf>
    <xf numFmtId="0" fontId="24" fillId="0" borderId="0" xfId="0" applyFont="1" applyFill="1" applyBorder="1" applyAlignment="1">
      <alignment horizontal="center" vertical="center"/>
    </xf>
    <xf numFmtId="0" fontId="49" fillId="0" borderId="0" xfId="0" applyFont="1"/>
    <xf numFmtId="0" fontId="5" fillId="0" borderId="0" xfId="0" applyFont="1" applyAlignment="1" applyProtection="1">
      <alignment horizontal="left" vertical="center"/>
    </xf>
    <xf numFmtId="0" fontId="5" fillId="0" borderId="0" xfId="0" applyFont="1" applyProtection="1"/>
    <xf numFmtId="0" fontId="5" fillId="0" borderId="0" xfId="0" applyFont="1" applyAlignment="1" applyProtection="1">
      <alignment horizontal="center"/>
    </xf>
    <xf numFmtId="49" fontId="7" fillId="0" borderId="0" xfId="0" applyNumberFormat="1" applyFont="1" applyAlignment="1" applyProtection="1">
      <alignment wrapText="1"/>
    </xf>
    <xf numFmtId="49" fontId="7" fillId="0" borderId="0" xfId="0" applyNumberFormat="1" applyFont="1" applyAlignment="1" applyProtection="1">
      <alignment horizontal="center" wrapText="1"/>
    </xf>
    <xf numFmtId="0" fontId="8" fillId="0" borderId="0" xfId="0" applyFont="1" applyAlignment="1" applyProtection="1">
      <alignment horizontal="left"/>
    </xf>
    <xf numFmtId="0" fontId="7" fillId="0" borderId="0" xfId="0" applyFont="1" applyAlignment="1" applyProtection="1">
      <alignment horizontal="left"/>
    </xf>
    <xf numFmtId="49" fontId="11" fillId="0" borderId="0" xfId="0" applyNumberFormat="1" applyFont="1" applyProtection="1"/>
    <xf numFmtId="14" fontId="7" fillId="0" borderId="0" xfId="0" applyNumberFormat="1" applyFont="1" applyAlignment="1" applyProtection="1">
      <alignment horizontal="left"/>
    </xf>
    <xf numFmtId="0" fontId="8" fillId="0" borderId="0" xfId="0" applyFont="1" applyAlignment="1" applyProtection="1">
      <alignment horizontal="left" vertical="center"/>
    </xf>
    <xf numFmtId="0" fontId="11" fillId="0" borderId="0" xfId="0" applyFont="1" applyProtection="1"/>
    <xf numFmtId="0" fontId="7" fillId="2" borderId="16" xfId="0" applyFont="1" applyFill="1" applyBorder="1" applyAlignment="1" applyProtection="1">
      <alignment horizontal="center" vertical="center"/>
    </xf>
    <xf numFmtId="0" fontId="25" fillId="2" borderId="16" xfId="0" applyFont="1" applyFill="1" applyBorder="1" applyAlignment="1" applyProtection="1">
      <alignment horizontal="center" vertical="center"/>
    </xf>
    <xf numFmtId="0" fontId="8" fillId="2" borderId="16" xfId="0" applyFont="1" applyFill="1" applyBorder="1" applyAlignment="1" applyProtection="1">
      <alignment horizontal="center" vertical="center"/>
    </xf>
    <xf numFmtId="0" fontId="8" fillId="11" borderId="0" xfId="0" applyFont="1" applyFill="1" applyBorder="1" applyAlignment="1" applyProtection="1"/>
    <xf numFmtId="0" fontId="8" fillId="11" borderId="18" xfId="0" applyFont="1" applyFill="1" applyBorder="1" applyAlignment="1" applyProtection="1"/>
    <xf numFmtId="0" fontId="19" fillId="0" borderId="0" xfId="0" applyFont="1" applyFill="1" applyBorder="1" applyAlignment="1" applyProtection="1">
      <alignment horizontal="center"/>
    </xf>
    <xf numFmtId="0" fontId="8" fillId="2" borderId="1" xfId="0" applyFont="1" applyFill="1" applyBorder="1" applyAlignment="1" applyProtection="1">
      <alignment horizontal="center" vertical="center" wrapText="1"/>
    </xf>
    <xf numFmtId="0" fontId="8" fillId="4" borderId="1" xfId="0" applyFont="1" applyFill="1" applyBorder="1" applyAlignment="1" applyProtection="1">
      <alignment horizontal="center" vertical="center" wrapText="1"/>
    </xf>
    <xf numFmtId="0" fontId="8" fillId="11" borderId="1" xfId="0" applyFont="1" applyFill="1" applyBorder="1" applyAlignment="1" applyProtection="1">
      <alignment horizontal="center" vertical="center" wrapText="1"/>
    </xf>
    <xf numFmtId="49" fontId="8" fillId="4" borderId="1" xfId="0" applyNumberFormat="1" applyFont="1" applyFill="1" applyBorder="1" applyAlignment="1" applyProtection="1">
      <alignment horizontal="center" vertical="center" wrapText="1"/>
    </xf>
    <xf numFmtId="0" fontId="21" fillId="0" borderId="0" xfId="0" applyFont="1" applyFill="1" applyBorder="1" applyAlignment="1" applyProtection="1">
      <alignment horizontal="center" vertical="center" wrapText="1"/>
    </xf>
    <xf numFmtId="0" fontId="5" fillId="0" borderId="0" xfId="0" applyFont="1" applyFill="1" applyBorder="1" applyAlignment="1" applyProtection="1">
      <alignment horizontal="center" vertical="center" wrapText="1"/>
    </xf>
    <xf numFmtId="49" fontId="9" fillId="11" borderId="15" xfId="0" applyNumberFormat="1" applyFont="1" applyFill="1" applyBorder="1" applyAlignment="1" applyProtection="1">
      <alignment horizontal="center" vertical="center" wrapText="1"/>
    </xf>
    <xf numFmtId="0" fontId="47" fillId="11" borderId="15" xfId="0" applyFont="1" applyFill="1" applyBorder="1" applyAlignment="1" applyProtection="1">
      <alignment horizontal="center" vertical="center" wrapText="1"/>
    </xf>
    <xf numFmtId="0" fontId="6" fillId="0" borderId="0" xfId="0" applyFont="1" applyBorder="1" applyAlignment="1" applyProtection="1">
      <alignment vertical="top" wrapText="1"/>
    </xf>
    <xf numFmtId="0" fontId="6" fillId="0" borderId="0" xfId="0" applyFont="1" applyAlignment="1" applyProtection="1">
      <alignment vertical="top" wrapText="1"/>
    </xf>
    <xf numFmtId="49" fontId="9" fillId="8" borderId="17" xfId="0" applyNumberFormat="1" applyFont="1" applyFill="1" applyBorder="1" applyAlignment="1" applyProtection="1">
      <alignment horizontal="center" vertical="top" wrapText="1"/>
    </xf>
    <xf numFmtId="0" fontId="9" fillId="8" borderId="17" xfId="0" applyFont="1" applyFill="1" applyBorder="1" applyAlignment="1" applyProtection="1">
      <alignment horizontal="center" vertical="top" wrapText="1"/>
    </xf>
    <xf numFmtId="49" fontId="9" fillId="8" borderId="21" xfId="0" applyNumberFormat="1" applyFont="1" applyFill="1" applyBorder="1" applyAlignment="1" applyProtection="1">
      <alignment vertical="top" wrapText="1"/>
    </xf>
    <xf numFmtId="2" fontId="9" fillId="4" borderId="1" xfId="0" applyNumberFormat="1" applyFont="1" applyFill="1" applyBorder="1" applyAlignment="1" applyProtection="1">
      <alignment horizontal="center" vertical="center" wrapText="1"/>
    </xf>
    <xf numFmtId="165" fontId="5" fillId="0" borderId="0" xfId="0" applyNumberFormat="1" applyFont="1" applyBorder="1" applyAlignment="1" applyProtection="1">
      <alignment vertical="top" wrapText="1"/>
    </xf>
    <xf numFmtId="0" fontId="7" fillId="0" borderId="0" xfId="0" applyFont="1" applyAlignment="1" applyProtection="1">
      <alignment horizontal="center" vertical="top" wrapText="1"/>
    </xf>
    <xf numFmtId="164" fontId="5" fillId="0" borderId="0" xfId="0" applyNumberFormat="1" applyFont="1" applyBorder="1" applyAlignment="1" applyProtection="1">
      <alignment vertical="top" wrapText="1"/>
    </xf>
    <xf numFmtId="0" fontId="24" fillId="0" borderId="15" xfId="0" applyFont="1" applyBorder="1" applyAlignment="1" applyProtection="1">
      <alignment horizontal="left" wrapText="1"/>
    </xf>
    <xf numFmtId="0" fontId="5" fillId="0" borderId="0" xfId="0" applyFont="1" applyBorder="1" applyAlignment="1" applyProtection="1">
      <alignment vertical="top" wrapText="1"/>
    </xf>
    <xf numFmtId="0" fontId="40" fillId="0" borderId="19" xfId="0" applyFont="1" applyBorder="1" applyAlignment="1" applyProtection="1">
      <alignment wrapText="1"/>
    </xf>
    <xf numFmtId="0" fontId="40" fillId="0" borderId="16" xfId="0" applyFont="1" applyBorder="1" applyAlignment="1" applyProtection="1">
      <alignment wrapText="1"/>
    </xf>
    <xf numFmtId="0" fontId="40" fillId="0" borderId="0" xfId="0" applyFont="1" applyBorder="1" applyAlignment="1" applyProtection="1">
      <alignment wrapText="1"/>
    </xf>
    <xf numFmtId="0" fontId="5" fillId="0" borderId="0" xfId="0" applyFont="1" applyBorder="1" applyAlignment="1" applyProtection="1">
      <alignment vertical="top"/>
    </xf>
    <xf numFmtId="0" fontId="5" fillId="0" borderId="0" xfId="0" applyFont="1" applyAlignment="1" applyProtection="1">
      <alignment vertical="top"/>
    </xf>
    <xf numFmtId="0" fontId="5" fillId="0" borderId="0" xfId="0" applyFont="1" applyAlignment="1" applyProtection="1">
      <alignment vertical="top" wrapText="1"/>
    </xf>
    <xf numFmtId="0" fontId="14" fillId="8" borderId="17" xfId="0" applyFont="1" applyFill="1" applyBorder="1" applyAlignment="1" applyProtection="1">
      <alignment horizontal="center" vertical="center" wrapText="1"/>
    </xf>
    <xf numFmtId="0" fontId="9" fillId="8" borderId="17" xfId="0" applyFont="1" applyFill="1" applyBorder="1" applyAlignment="1" applyProtection="1">
      <alignment horizontal="center" vertical="center" wrapText="1"/>
    </xf>
    <xf numFmtId="0" fontId="7" fillId="8" borderId="17" xfId="0" applyFont="1" applyFill="1" applyBorder="1" applyAlignment="1" applyProtection="1">
      <alignment horizontal="center" vertical="center" wrapText="1"/>
    </xf>
    <xf numFmtId="49" fontId="16" fillId="8" borderId="21" xfId="0" applyNumberFormat="1" applyFont="1" applyFill="1" applyBorder="1" applyAlignment="1" applyProtection="1">
      <alignment horizontal="center" vertical="center" wrapText="1"/>
    </xf>
    <xf numFmtId="0" fontId="5" fillId="0" borderId="0" xfId="0" applyFont="1" applyBorder="1" applyProtection="1"/>
    <xf numFmtId="0" fontId="14" fillId="8" borderId="17" xfId="0" applyFont="1" applyFill="1" applyBorder="1" applyAlignment="1" applyProtection="1">
      <alignment horizontal="center" vertical="center"/>
    </xf>
    <xf numFmtId="49" fontId="12" fillId="8" borderId="21" xfId="0" applyNumberFormat="1" applyFont="1" applyFill="1" applyBorder="1" applyAlignment="1" applyProtection="1">
      <alignment horizontal="center" vertical="center" wrapText="1"/>
    </xf>
    <xf numFmtId="0" fontId="0" fillId="0" borderId="0" xfId="0" applyProtection="1"/>
    <xf numFmtId="0" fontId="48" fillId="0" borderId="0" xfId="0" applyFont="1" applyAlignment="1" applyProtection="1">
      <alignment horizontal="left" vertical="center"/>
    </xf>
    <xf numFmtId="0" fontId="42" fillId="0" borderId="0" xfId="0" applyFont="1" applyProtection="1"/>
    <xf numFmtId="0" fontId="49" fillId="0" borderId="0" xfId="0" applyFont="1" applyAlignment="1" applyProtection="1">
      <alignment wrapText="1"/>
    </xf>
    <xf numFmtId="0" fontId="49" fillId="0" borderId="0" xfId="0" applyFont="1" applyProtection="1"/>
    <xf numFmtId="0" fontId="2" fillId="0" borderId="0" xfId="0" applyFont="1" applyAlignment="1" applyProtection="1">
      <alignment wrapText="1"/>
    </xf>
    <xf numFmtId="2" fontId="2" fillId="0" borderId="0" xfId="0" applyNumberFormat="1" applyFont="1" applyProtection="1"/>
    <xf numFmtId="0" fontId="2" fillId="0" borderId="0" xfId="0" applyFont="1" applyProtection="1"/>
    <xf numFmtId="0" fontId="0" fillId="0" borderId="0" xfId="0" applyAlignment="1" applyProtection="1">
      <alignment wrapText="1"/>
    </xf>
    <xf numFmtId="0" fontId="0" fillId="8" borderId="1" xfId="0" applyFill="1" applyBorder="1" applyAlignment="1" applyProtection="1">
      <alignment horizontal="center" vertical="center" wrapText="1"/>
    </xf>
    <xf numFmtId="0" fontId="0" fillId="0" borderId="0" xfId="0" applyAlignment="1" applyProtection="1"/>
    <xf numFmtId="0" fontId="0" fillId="0" borderId="0" xfId="0" applyFill="1" applyBorder="1" applyProtection="1"/>
    <xf numFmtId="0" fontId="22" fillId="0" borderId="0" xfId="0" applyFont="1" applyFill="1" applyBorder="1" applyAlignment="1" applyProtection="1">
      <alignment horizontal="center"/>
    </xf>
    <xf numFmtId="0" fontId="27" fillId="0" borderId="0" xfId="0" applyFont="1" applyFill="1" applyBorder="1" applyAlignment="1" applyProtection="1">
      <alignment horizontal="center" vertical="center"/>
    </xf>
    <xf numFmtId="0" fontId="27" fillId="0" borderId="0" xfId="0" applyFont="1" applyFill="1" applyBorder="1" applyAlignment="1" applyProtection="1">
      <alignment horizontal="center" vertical="center"/>
    </xf>
    <xf numFmtId="0" fontId="8" fillId="0" borderId="0" xfId="0" applyFont="1" applyFill="1" applyBorder="1" applyAlignment="1" applyProtection="1"/>
    <xf numFmtId="0" fontId="8" fillId="0" borderId="0" xfId="0" applyFont="1" applyFill="1" applyBorder="1" applyAlignment="1" applyProtection="1">
      <alignment horizontal="center"/>
    </xf>
    <xf numFmtId="0" fontId="8" fillId="0" borderId="0" xfId="0" applyFont="1" applyFill="1" applyBorder="1" applyAlignment="1" applyProtection="1">
      <alignment horizontal="center" vertical="center" wrapText="1"/>
    </xf>
    <xf numFmtId="0" fontId="0" fillId="0" borderId="15" xfId="0" applyBorder="1" applyAlignment="1" applyProtection="1">
      <alignment horizontal="left" vertical="top" wrapText="1"/>
    </xf>
    <xf numFmtId="0" fontId="0" fillId="0" borderId="40" xfId="0" applyBorder="1" applyAlignment="1" applyProtection="1">
      <alignment horizontal="left" vertical="top" wrapText="1"/>
    </xf>
    <xf numFmtId="49" fontId="9" fillId="4" borderId="28" xfId="0" applyNumberFormat="1" applyFont="1" applyFill="1" applyBorder="1" applyAlignment="1" applyProtection="1">
      <alignment horizontal="center" vertical="center" wrapText="1"/>
    </xf>
    <xf numFmtId="49" fontId="9" fillId="5" borderId="28" xfId="0" applyNumberFormat="1" applyFont="1" applyFill="1" applyBorder="1" applyAlignment="1" applyProtection="1">
      <alignment horizontal="center" vertical="center" wrapText="1"/>
    </xf>
    <xf numFmtId="49" fontId="39" fillId="0" borderId="0" xfId="0" applyNumberFormat="1" applyFont="1" applyFill="1" applyBorder="1" applyAlignment="1" applyProtection="1">
      <alignment horizontal="center" vertical="center" wrapText="1"/>
    </xf>
    <xf numFmtId="0" fontId="0" fillId="0" borderId="0" xfId="0" applyFill="1" applyBorder="1" applyAlignment="1" applyProtection="1">
      <alignment horizontal="center"/>
    </xf>
    <xf numFmtId="0" fontId="0" fillId="0" borderId="19" xfId="0" applyBorder="1" applyAlignment="1" applyProtection="1">
      <alignment horizontal="left" vertical="top" wrapText="1"/>
    </xf>
    <xf numFmtId="0" fontId="19" fillId="0" borderId="0" xfId="0" applyFont="1" applyProtection="1"/>
    <xf numFmtId="0" fontId="0" fillId="11" borderId="1" xfId="0" applyFont="1" applyFill="1" applyBorder="1" applyProtection="1"/>
    <xf numFmtId="0" fontId="0" fillId="11" borderId="1" xfId="0" applyFill="1" applyBorder="1" applyProtection="1"/>
    <xf numFmtId="16" fontId="0" fillId="0" borderId="0" xfId="0" applyNumberFormat="1" applyProtection="1"/>
    <xf numFmtId="0" fontId="7" fillId="11" borderId="1" xfId="0" applyFont="1" applyFill="1" applyBorder="1" applyAlignment="1" applyProtection="1">
      <alignment horizontal="left" vertical="center" wrapText="1"/>
    </xf>
    <xf numFmtId="0" fontId="0" fillId="0" borderId="0" xfId="0" applyAlignment="1" applyProtection="1">
      <alignment vertical="center"/>
    </xf>
    <xf numFmtId="0" fontId="19" fillId="0" borderId="0" xfId="0" applyFont="1" applyAlignment="1" applyProtection="1">
      <alignment vertical="center"/>
    </xf>
    <xf numFmtId="0" fontId="7" fillId="0" borderId="0" xfId="0" applyFont="1" applyFill="1" applyBorder="1" applyAlignment="1" applyProtection="1">
      <alignment horizontal="left" vertical="center" wrapText="1"/>
    </xf>
    <xf numFmtId="0" fontId="0" fillId="0" borderId="0" xfId="0" applyFont="1" applyAlignment="1" applyProtection="1">
      <alignment wrapText="1"/>
    </xf>
    <xf numFmtId="0" fontId="0" fillId="0" borderId="0" xfId="0" applyFont="1" applyAlignment="1" applyProtection="1">
      <alignment vertical="center" wrapText="1"/>
    </xf>
    <xf numFmtId="0" fontId="0" fillId="0" borderId="1" xfId="0" applyBorder="1" applyProtection="1">
      <protection locked="0"/>
    </xf>
    <xf numFmtId="0" fontId="0" fillId="12" borderId="1" xfId="0" applyFill="1" applyBorder="1" applyProtection="1">
      <protection locked="0"/>
    </xf>
    <xf numFmtId="0" fontId="17" fillId="0" borderId="16" xfId="0" applyFont="1" applyFill="1" applyBorder="1" applyAlignment="1" applyProtection="1">
      <alignment horizontal="center" vertical="center" wrapText="1"/>
      <protection locked="0"/>
    </xf>
    <xf numFmtId="0" fontId="7" fillId="0" borderId="16" xfId="0" applyFont="1" applyFill="1" applyBorder="1" applyAlignment="1" applyProtection="1">
      <alignment horizontal="center" vertical="top" wrapText="1"/>
      <protection locked="0"/>
    </xf>
    <xf numFmtId="0" fontId="7" fillId="0" borderId="16" xfId="0" applyFont="1" applyFill="1" applyBorder="1" applyAlignment="1" applyProtection="1">
      <alignment horizontal="center" vertical="center" wrapText="1"/>
      <protection locked="0"/>
    </xf>
    <xf numFmtId="0" fontId="7" fillId="0" borderId="1" xfId="0" applyFont="1" applyFill="1" applyBorder="1" applyAlignment="1" applyProtection="1">
      <alignment horizontal="center" vertical="top" wrapText="1"/>
      <protection locked="0"/>
    </xf>
    <xf numFmtId="0" fontId="7" fillId="0" borderId="1" xfId="0" applyFont="1" applyFill="1" applyBorder="1" applyAlignment="1" applyProtection="1">
      <alignment horizontal="center" vertical="center" wrapText="1"/>
      <protection locked="0"/>
    </xf>
    <xf numFmtId="0" fontId="7" fillId="0" borderId="1" xfId="0" applyFont="1" applyFill="1" applyBorder="1" applyAlignment="1" applyProtection="1">
      <alignment horizontal="center" vertical="center"/>
      <protection locked="0"/>
    </xf>
    <xf numFmtId="0" fontId="7" fillId="0" borderId="15" xfId="0" applyFont="1" applyFill="1" applyBorder="1" applyAlignment="1" applyProtection="1">
      <alignment horizontal="center" vertical="center" wrapText="1"/>
      <protection locked="0"/>
    </xf>
    <xf numFmtId="0" fontId="9" fillId="12" borderId="16" xfId="0" applyFont="1" applyFill="1" applyBorder="1" applyAlignment="1" applyProtection="1">
      <alignment horizontal="center" vertical="center" wrapText="1"/>
      <protection locked="0"/>
    </xf>
    <xf numFmtId="0" fontId="30" fillId="0" borderId="1" xfId="0" applyFont="1" applyFill="1"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0" fontId="30" fillId="0" borderId="1" xfId="0" applyFont="1" applyFill="1" applyBorder="1" applyAlignment="1" applyProtection="1">
      <alignment horizontal="left" vertical="center" wrapText="1"/>
      <protection locked="0"/>
    </xf>
    <xf numFmtId="0" fontId="8" fillId="11" borderId="23" xfId="0" applyFont="1" applyFill="1" applyBorder="1" applyAlignment="1" applyProtection="1">
      <alignment horizontal="center"/>
    </xf>
    <xf numFmtId="2" fontId="50" fillId="0" borderId="0" xfId="0" applyNumberFormat="1" applyFont="1" applyFill="1" applyBorder="1" applyAlignment="1" applyProtection="1">
      <alignment vertical="top" wrapText="1"/>
    </xf>
    <xf numFmtId="2" fontId="50" fillId="0" borderId="0" xfId="0" applyNumberFormat="1" applyFont="1" applyFill="1" applyBorder="1" applyProtection="1"/>
    <xf numFmtId="49" fontId="51" fillId="0" borderId="0" xfId="0" applyNumberFormat="1" applyFont="1" applyFill="1" applyAlignment="1">
      <alignment horizontal="center" wrapText="1"/>
    </xf>
    <xf numFmtId="0" fontId="56" fillId="0" borderId="0" xfId="0" applyFont="1" applyAlignment="1" applyProtection="1">
      <alignment horizontal="left" vertical="center"/>
    </xf>
    <xf numFmtId="0" fontId="0" fillId="0" borderId="0" xfId="0" applyAlignment="1">
      <alignment horizontal="left" vertical="top" wrapText="1"/>
    </xf>
    <xf numFmtId="0" fontId="8" fillId="2" borderId="30" xfId="0" applyFont="1" applyFill="1" applyBorder="1" applyAlignment="1" applyProtection="1">
      <alignment horizontal="center" vertical="center"/>
    </xf>
    <xf numFmtId="0" fontId="7" fillId="2" borderId="29" xfId="0" applyFont="1" applyFill="1" applyBorder="1" applyAlignment="1" applyProtection="1">
      <alignment horizontal="center" vertical="center"/>
    </xf>
    <xf numFmtId="0" fontId="25" fillId="2" borderId="31" xfId="0" applyFont="1" applyFill="1" applyBorder="1" applyAlignment="1" applyProtection="1">
      <alignment horizontal="center" vertical="center"/>
    </xf>
    <xf numFmtId="0" fontId="29" fillId="0" borderId="0" xfId="0" applyFont="1" applyFill="1" applyBorder="1" applyAlignment="1" applyProtection="1">
      <alignment horizontal="left" vertical="top" wrapText="1"/>
    </xf>
    <xf numFmtId="0" fontId="57" fillId="7" borderId="9" xfId="0" applyFont="1" applyFill="1" applyBorder="1" applyAlignment="1" applyProtection="1">
      <alignment horizontal="center" vertical="center" textRotation="90"/>
    </xf>
    <xf numFmtId="0" fontId="0" fillId="8" borderId="35" xfId="0" applyFill="1" applyBorder="1" applyAlignment="1">
      <alignment horizontal="left" vertical="top" wrapText="1"/>
    </xf>
    <xf numFmtId="0" fontId="0" fillId="8" borderId="45" xfId="0" applyFill="1" applyBorder="1" applyAlignment="1">
      <alignment horizontal="left" vertical="top" wrapText="1"/>
    </xf>
    <xf numFmtId="0" fontId="0" fillId="8" borderId="46" xfId="0" applyFill="1" applyBorder="1" applyAlignment="1">
      <alignment horizontal="left" vertical="top" wrapText="1"/>
    </xf>
    <xf numFmtId="0" fontId="0" fillId="8" borderId="47" xfId="0" applyFill="1" applyBorder="1" applyAlignment="1">
      <alignment horizontal="left" vertical="top" wrapText="1"/>
    </xf>
    <xf numFmtId="0" fontId="0" fillId="0" borderId="34" xfId="0" applyFont="1" applyFill="1" applyBorder="1" applyAlignment="1">
      <alignment horizontal="left" vertical="top" wrapText="1"/>
    </xf>
    <xf numFmtId="0" fontId="0" fillId="0" borderId="22"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8" borderId="34" xfId="0" applyFont="1" applyFill="1" applyBorder="1" applyAlignment="1">
      <alignment horizontal="left" vertical="top" wrapText="1"/>
    </xf>
    <xf numFmtId="0" fontId="0" fillId="8" borderId="22" xfId="0" applyFont="1" applyFill="1" applyBorder="1" applyAlignment="1">
      <alignment horizontal="left" vertical="top" wrapText="1"/>
    </xf>
    <xf numFmtId="0" fontId="0" fillId="8" borderId="19" xfId="0" applyFont="1" applyFill="1" applyBorder="1" applyAlignment="1">
      <alignment horizontal="left" vertical="top" wrapText="1"/>
    </xf>
    <xf numFmtId="0" fontId="0" fillId="8" borderId="33" xfId="0" applyFont="1" applyFill="1" applyBorder="1" applyAlignment="1">
      <alignment horizontal="left" vertical="top" wrapText="1"/>
    </xf>
    <xf numFmtId="0" fontId="0" fillId="8" borderId="16" xfId="0" applyFont="1" applyFill="1" applyBorder="1" applyAlignment="1">
      <alignment horizontal="left" vertical="top" wrapText="1"/>
    </xf>
    <xf numFmtId="0" fontId="0" fillId="0" borderId="36" xfId="0" applyFont="1" applyFill="1" applyBorder="1" applyAlignment="1">
      <alignment horizontal="left" vertical="top" wrapText="1"/>
    </xf>
    <xf numFmtId="0" fontId="0" fillId="0" borderId="0" xfId="0" applyFont="1" applyFill="1" applyBorder="1" applyAlignment="1" applyProtection="1">
      <alignment horizontal="left" vertical="top" wrapText="1"/>
    </xf>
    <xf numFmtId="0" fontId="0" fillId="8" borderId="0" xfId="0" applyFont="1" applyFill="1" applyBorder="1" applyAlignment="1" applyProtection="1">
      <alignment horizontal="left" vertical="top" wrapText="1"/>
    </xf>
    <xf numFmtId="0" fontId="0" fillId="0" borderId="33" xfId="0" applyFont="1" applyFill="1" applyBorder="1" applyAlignment="1">
      <alignment horizontal="left" vertical="top" wrapText="1"/>
    </xf>
    <xf numFmtId="0" fontId="0" fillId="0" borderId="16" xfId="0" applyFont="1" applyFill="1" applyBorder="1" applyAlignment="1" applyProtection="1">
      <alignment horizontal="left" vertical="top" wrapText="1"/>
    </xf>
    <xf numFmtId="0" fontId="0" fillId="0" borderId="16" xfId="0" applyFont="1" applyFill="1" applyBorder="1" applyAlignment="1">
      <alignment horizontal="left" vertical="top" wrapText="1"/>
    </xf>
    <xf numFmtId="0" fontId="0" fillId="8" borderId="24" xfId="0" applyFont="1" applyFill="1" applyBorder="1" applyAlignment="1" applyProtection="1">
      <alignment horizontal="left" vertical="top" wrapText="1"/>
    </xf>
    <xf numFmtId="0" fontId="0" fillId="0" borderId="39" xfId="0" applyFont="1" applyFill="1" applyBorder="1" applyAlignment="1">
      <alignment horizontal="left" vertical="top" wrapText="1"/>
    </xf>
    <xf numFmtId="0" fontId="0" fillId="8" borderId="39" xfId="0" applyFont="1" applyFill="1" applyBorder="1" applyAlignment="1">
      <alignment horizontal="left" vertical="top" wrapText="1"/>
    </xf>
    <xf numFmtId="0" fontId="61" fillId="11" borderId="9" xfId="0" applyFont="1" applyFill="1" applyBorder="1" applyAlignment="1" applyProtection="1">
      <alignment horizontal="center" vertical="center"/>
    </xf>
    <xf numFmtId="0" fontId="0" fillId="0" borderId="24" xfId="0" applyFont="1" applyFill="1" applyBorder="1" applyAlignment="1" applyProtection="1">
      <alignment horizontal="left" vertical="top" wrapText="1"/>
    </xf>
    <xf numFmtId="0" fontId="0" fillId="0" borderId="24" xfId="0" applyBorder="1" applyAlignment="1">
      <alignment horizontal="left" vertical="top" wrapText="1"/>
    </xf>
    <xf numFmtId="0" fontId="0" fillId="0" borderId="18" xfId="0" applyFont="1" applyFill="1" applyBorder="1" applyAlignment="1">
      <alignment horizontal="left" vertical="top" wrapText="1"/>
    </xf>
    <xf numFmtId="0" fontId="0" fillId="8" borderId="50" xfId="0" applyFont="1" applyFill="1" applyBorder="1" applyAlignment="1">
      <alignment horizontal="left" vertical="top" wrapText="1"/>
    </xf>
    <xf numFmtId="0" fontId="0" fillId="8" borderId="7" xfId="0" applyFont="1" applyFill="1" applyBorder="1" applyAlignment="1" applyProtection="1">
      <alignment horizontal="left" vertical="top" wrapText="1"/>
    </xf>
    <xf numFmtId="0" fontId="0" fillId="8" borderId="51" xfId="0" applyFont="1" applyFill="1" applyBorder="1" applyAlignment="1">
      <alignment horizontal="left" vertical="top" wrapText="1"/>
    </xf>
    <xf numFmtId="0" fontId="0" fillId="0" borderId="23" xfId="0" applyFont="1" applyFill="1" applyBorder="1" applyAlignment="1">
      <alignment horizontal="left" vertical="top" wrapText="1"/>
    </xf>
    <xf numFmtId="0" fontId="31" fillId="8" borderId="1" xfId="0" applyFont="1" applyFill="1" applyBorder="1" applyAlignment="1" applyProtection="1">
      <alignment horizontal="center" vertical="center" wrapText="1"/>
    </xf>
    <xf numFmtId="0" fontId="31" fillId="0" borderId="1" xfId="0" applyFont="1" applyFill="1" applyBorder="1" applyAlignment="1" applyProtection="1">
      <alignment horizontal="center" vertical="center" wrapText="1"/>
    </xf>
    <xf numFmtId="0" fontId="0" fillId="0" borderId="1" xfId="0" applyFont="1" applyFill="1" applyBorder="1" applyAlignment="1" applyProtection="1">
      <alignment horizontal="center" vertical="center"/>
      <protection locked="0"/>
    </xf>
    <xf numFmtId="0" fontId="0" fillId="0" borderId="5" xfId="0" applyBorder="1" applyAlignment="1">
      <alignment horizontal="left" vertical="top" wrapText="1"/>
    </xf>
    <xf numFmtId="0" fontId="0" fillId="0" borderId="6" xfId="0" applyBorder="1" applyAlignment="1">
      <alignment horizontal="left" vertical="top" wrapText="1"/>
    </xf>
    <xf numFmtId="0" fontId="35" fillId="0" borderId="22" xfId="0" applyFont="1" applyFill="1" applyBorder="1" applyAlignment="1" applyProtection="1">
      <alignment horizontal="left"/>
    </xf>
    <xf numFmtId="0" fontId="0" fillId="0" borderId="0" xfId="0" applyBorder="1" applyAlignment="1">
      <alignment horizontal="left" vertical="top" wrapText="1"/>
    </xf>
    <xf numFmtId="0" fontId="0" fillId="0" borderId="39" xfId="0" applyBorder="1" applyAlignment="1">
      <alignment horizontal="left" vertical="top" wrapText="1"/>
    </xf>
    <xf numFmtId="0" fontId="29" fillId="0" borderId="22" xfId="0" applyFont="1" applyFill="1" applyBorder="1" applyAlignment="1" applyProtection="1">
      <alignment horizontal="left" vertical="top" wrapText="1"/>
    </xf>
    <xf numFmtId="0" fontId="33" fillId="0" borderId="23" xfId="0" applyFont="1" applyFill="1" applyBorder="1" applyAlignment="1" applyProtection="1">
      <alignment horizontal="left"/>
    </xf>
    <xf numFmtId="0" fontId="41" fillId="8" borderId="38" xfId="0" applyFont="1" applyFill="1" applyBorder="1" applyAlignment="1" applyProtection="1">
      <alignment horizontal="center" vertical="center"/>
    </xf>
    <xf numFmtId="0" fontId="3" fillId="8" borderId="5" xfId="0" applyFont="1" applyFill="1" applyBorder="1" applyAlignment="1" applyProtection="1">
      <alignment horizontal="center" vertical="center"/>
    </xf>
    <xf numFmtId="0" fontId="3" fillId="8" borderId="6" xfId="0" applyFont="1" applyFill="1" applyBorder="1" applyAlignment="1" applyProtection="1">
      <alignment horizontal="center" vertical="center"/>
    </xf>
    <xf numFmtId="0" fontId="0" fillId="0" borderId="22" xfId="0" applyBorder="1" applyAlignment="1" applyProtection="1">
      <alignment horizontal="left" vertical="top" wrapText="1"/>
    </xf>
    <xf numFmtId="0" fontId="0" fillId="0" borderId="0" xfId="0" applyBorder="1" applyAlignment="1" applyProtection="1">
      <alignment horizontal="left" vertical="top" wrapText="1"/>
    </xf>
    <xf numFmtId="0" fontId="0" fillId="0" borderId="39" xfId="0" applyBorder="1" applyAlignment="1" applyProtection="1">
      <alignment horizontal="left" vertical="top" wrapText="1"/>
    </xf>
    <xf numFmtId="0" fontId="0" fillId="0" borderId="18" xfId="0" applyBorder="1" applyAlignment="1" applyProtection="1">
      <alignment horizontal="left" vertical="top" wrapText="1"/>
    </xf>
    <xf numFmtId="0" fontId="0" fillId="0" borderId="24" xfId="0" applyBorder="1" applyAlignment="1" applyProtection="1">
      <alignment horizontal="left" vertical="top" wrapText="1"/>
    </xf>
    <xf numFmtId="0" fontId="0" fillId="0" borderId="23" xfId="0" applyBorder="1" applyAlignment="1" applyProtection="1">
      <alignment horizontal="left" vertical="top" wrapText="1"/>
    </xf>
    <xf numFmtId="0" fontId="0" fillId="0" borderId="0" xfId="0" applyBorder="1" applyAlignment="1" applyProtection="1">
      <alignment horizontal="left" vertical="top"/>
    </xf>
    <xf numFmtId="0" fontId="0" fillId="0" borderId="39" xfId="0" applyBorder="1" applyAlignment="1" applyProtection="1">
      <alignment horizontal="left" vertical="top"/>
    </xf>
    <xf numFmtId="0" fontId="0" fillId="0" borderId="24" xfId="0" applyBorder="1" applyAlignment="1" applyProtection="1">
      <alignment horizontal="left" vertical="top"/>
    </xf>
    <xf numFmtId="0" fontId="0" fillId="0" borderId="23" xfId="0" applyBorder="1" applyAlignment="1" applyProtection="1">
      <alignment horizontal="left" vertical="top"/>
    </xf>
    <xf numFmtId="0" fontId="41" fillId="8" borderId="22" xfId="0" applyFont="1" applyFill="1" applyBorder="1" applyAlignment="1" applyProtection="1">
      <alignment horizontal="center" vertical="center"/>
    </xf>
    <xf numFmtId="0" fontId="41" fillId="8" borderId="0" xfId="0" applyFont="1" applyFill="1" applyBorder="1" applyAlignment="1" applyProtection="1">
      <alignment horizontal="center" vertical="center"/>
    </xf>
    <xf numFmtId="0" fontId="41" fillId="8" borderId="39" xfId="0" applyFont="1" applyFill="1" applyBorder="1" applyAlignment="1" applyProtection="1">
      <alignment horizontal="center" vertical="center"/>
    </xf>
    <xf numFmtId="0" fontId="1" fillId="0" borderId="22" xfId="0" applyFont="1" applyBorder="1" applyAlignment="1" applyProtection="1">
      <alignment horizontal="left" vertical="top" wrapText="1"/>
    </xf>
    <xf numFmtId="0" fontId="4" fillId="0" borderId="0" xfId="0" applyFont="1" applyBorder="1" applyAlignment="1" applyProtection="1">
      <alignment horizontal="left" vertical="top" wrapText="1"/>
    </xf>
    <xf numFmtId="0" fontId="4" fillId="0" borderId="39" xfId="0" applyFont="1" applyBorder="1" applyAlignment="1" applyProtection="1">
      <alignment horizontal="left" vertical="top" wrapText="1"/>
    </xf>
    <xf numFmtId="0" fontId="24" fillId="8" borderId="38" xfId="0" applyFont="1" applyFill="1" applyBorder="1" applyAlignment="1" applyProtection="1">
      <alignment horizontal="center" vertical="center"/>
    </xf>
    <xf numFmtId="0" fontId="24" fillId="8" borderId="5" xfId="0" applyFont="1" applyFill="1" applyBorder="1" applyAlignment="1" applyProtection="1">
      <alignment horizontal="center" vertical="center"/>
    </xf>
    <xf numFmtId="0" fontId="24" fillId="8" borderId="6" xfId="0" applyFont="1" applyFill="1" applyBorder="1" applyAlignment="1" applyProtection="1">
      <alignment horizontal="center" vertical="center"/>
    </xf>
    <xf numFmtId="0" fontId="43" fillId="13" borderId="2" xfId="0" applyFont="1" applyFill="1" applyBorder="1" applyAlignment="1" applyProtection="1">
      <alignment horizontal="left" vertical="center" wrapText="1"/>
      <protection locked="0"/>
    </xf>
    <xf numFmtId="0" fontId="43" fillId="13" borderId="4" xfId="0" applyFont="1" applyFill="1" applyBorder="1" applyAlignment="1" applyProtection="1">
      <alignment horizontal="left" vertical="center" wrapText="1"/>
      <protection locked="0"/>
    </xf>
    <xf numFmtId="0" fontId="44" fillId="13" borderId="2" xfId="0" applyFont="1" applyFill="1" applyBorder="1" applyAlignment="1" applyProtection="1">
      <alignment horizontal="left" vertical="center" wrapText="1"/>
      <protection locked="0"/>
    </xf>
    <xf numFmtId="0" fontId="44" fillId="13" borderId="4" xfId="0" applyFont="1" applyFill="1" applyBorder="1" applyAlignment="1" applyProtection="1">
      <alignment horizontal="left" vertical="center" wrapText="1"/>
      <protection locked="0"/>
    </xf>
    <xf numFmtId="0" fontId="27" fillId="11" borderId="25" xfId="0" applyFont="1" applyFill="1" applyBorder="1" applyAlignment="1" applyProtection="1">
      <alignment horizontal="center" vertical="center"/>
    </xf>
    <xf numFmtId="0" fontId="27" fillId="11" borderId="27" xfId="0" applyFont="1" applyFill="1" applyBorder="1" applyAlignment="1" applyProtection="1">
      <alignment horizontal="center" vertical="center"/>
    </xf>
    <xf numFmtId="0" fontId="22" fillId="2" borderId="2" xfId="0" applyFont="1" applyFill="1" applyBorder="1" applyAlignment="1" applyProtection="1">
      <alignment horizontal="center"/>
    </xf>
    <xf numFmtId="0" fontId="22" fillId="2" borderId="3" xfId="0" applyFont="1" applyFill="1" applyBorder="1" applyAlignment="1" applyProtection="1">
      <alignment horizontal="center"/>
    </xf>
    <xf numFmtId="0" fontId="22" fillId="2" borderId="4" xfId="0" applyFont="1" applyFill="1" applyBorder="1" applyAlignment="1" applyProtection="1">
      <alignment horizontal="center"/>
    </xf>
    <xf numFmtId="0" fontId="43" fillId="0" borderId="2" xfId="0" applyFont="1" applyBorder="1" applyAlignment="1" applyProtection="1">
      <alignment horizontal="left" vertical="center" wrapText="1"/>
    </xf>
    <xf numFmtId="0" fontId="43" fillId="0" borderId="4" xfId="0" applyFont="1" applyBorder="1" applyAlignment="1" applyProtection="1">
      <alignment horizontal="left" vertical="center" wrapText="1"/>
    </xf>
    <xf numFmtId="0" fontId="10" fillId="8" borderId="8" xfId="0" applyFont="1" applyFill="1" applyBorder="1" applyAlignment="1" applyProtection="1">
      <alignment horizontal="left" vertical="center" wrapText="1"/>
    </xf>
    <xf numFmtId="0" fontId="10" fillId="8" borderId="17" xfId="0" applyFont="1" applyFill="1" applyBorder="1" applyAlignment="1" applyProtection="1">
      <alignment horizontal="left" vertical="center" wrapText="1"/>
    </xf>
    <xf numFmtId="0" fontId="43" fillId="13" borderId="43" xfId="0" applyFont="1" applyFill="1" applyBorder="1" applyAlignment="1" applyProtection="1">
      <alignment horizontal="left" vertical="center" wrapText="1"/>
      <protection locked="0"/>
    </xf>
    <xf numFmtId="0" fontId="43" fillId="13" borderId="44" xfId="0" applyFont="1" applyFill="1" applyBorder="1" applyAlignment="1" applyProtection="1">
      <alignment horizontal="left" vertical="center" wrapText="1"/>
      <protection locked="0"/>
    </xf>
    <xf numFmtId="0" fontId="43" fillId="0" borderId="43" xfId="0" applyFont="1" applyBorder="1" applyAlignment="1" applyProtection="1">
      <alignment horizontal="left" vertical="center" wrapText="1"/>
    </xf>
    <xf numFmtId="0" fontId="43" fillId="0" borderId="44" xfId="0" applyFont="1" applyBorder="1" applyAlignment="1" applyProtection="1">
      <alignment horizontal="left" vertical="center" wrapText="1"/>
    </xf>
    <xf numFmtId="0" fontId="44" fillId="0" borderId="2" xfId="0" applyFont="1" applyBorder="1" applyAlignment="1" applyProtection="1">
      <alignment horizontal="left" vertical="center" wrapText="1"/>
    </xf>
    <xf numFmtId="0" fontId="44" fillId="0" borderId="4" xfId="0" applyFont="1" applyBorder="1" applyAlignment="1" applyProtection="1">
      <alignment horizontal="left" vertical="center" wrapText="1"/>
    </xf>
    <xf numFmtId="0" fontId="44" fillId="0" borderId="41" xfId="0" applyFont="1" applyBorder="1" applyAlignment="1" applyProtection="1">
      <alignment horizontal="left" vertical="center" wrapText="1"/>
    </xf>
    <xf numFmtId="0" fontId="44" fillId="0" borderId="42" xfId="0" applyFont="1" applyBorder="1" applyAlignment="1" applyProtection="1">
      <alignment horizontal="left" vertical="center" wrapText="1"/>
    </xf>
    <xf numFmtId="0" fontId="43" fillId="0" borderId="2" xfId="1" applyFont="1" applyFill="1" applyBorder="1" applyAlignment="1" applyProtection="1">
      <alignment horizontal="left" vertical="center" wrapText="1"/>
    </xf>
    <xf numFmtId="0" fontId="43" fillId="0" borderId="4" xfId="1" applyFont="1" applyFill="1" applyBorder="1" applyAlignment="1" applyProtection="1">
      <alignment horizontal="left" vertical="center" wrapText="1"/>
    </xf>
    <xf numFmtId="0" fontId="43" fillId="0" borderId="43" xfId="1" applyFont="1" applyFill="1" applyBorder="1" applyAlignment="1" applyProtection="1">
      <alignment horizontal="left" vertical="center" wrapText="1"/>
    </xf>
    <xf numFmtId="0" fontId="43" fillId="0" borderId="44" xfId="1" applyFont="1" applyFill="1" applyBorder="1" applyAlignment="1" applyProtection="1">
      <alignment horizontal="left" vertical="center" wrapText="1"/>
    </xf>
    <xf numFmtId="0" fontId="27" fillId="11" borderId="38" xfId="0" applyFont="1" applyFill="1" applyBorder="1" applyAlignment="1" applyProtection="1">
      <alignment horizontal="center" vertical="center"/>
    </xf>
    <xf numFmtId="0" fontId="27" fillId="11" borderId="5" xfId="0" applyFont="1" applyFill="1" applyBorder="1" applyAlignment="1" applyProtection="1">
      <alignment horizontal="center" vertical="center"/>
    </xf>
    <xf numFmtId="0" fontId="27" fillId="11" borderId="6" xfId="0" applyFont="1" applyFill="1" applyBorder="1" applyAlignment="1" applyProtection="1">
      <alignment horizontal="center" vertical="center"/>
    </xf>
    <xf numFmtId="0" fontId="27" fillId="11" borderId="18" xfId="0" applyFont="1" applyFill="1" applyBorder="1" applyAlignment="1" applyProtection="1">
      <alignment horizontal="center" vertical="center"/>
    </xf>
    <xf numFmtId="0" fontId="27" fillId="11" borderId="24" xfId="0" applyFont="1" applyFill="1" applyBorder="1" applyAlignment="1" applyProtection="1">
      <alignment horizontal="center" vertical="center"/>
    </xf>
    <xf numFmtId="0" fontId="27" fillId="11" borderId="23" xfId="0" applyFont="1" applyFill="1" applyBorder="1" applyAlignment="1" applyProtection="1">
      <alignment horizontal="center" vertical="center"/>
    </xf>
    <xf numFmtId="0" fontId="27" fillId="2" borderId="25" xfId="0" applyFont="1" applyFill="1" applyBorder="1" applyAlignment="1" applyProtection="1">
      <alignment horizontal="center" vertical="center"/>
    </xf>
    <xf numFmtId="0" fontId="27" fillId="2" borderId="26" xfId="0" applyFont="1" applyFill="1" applyBorder="1" applyAlignment="1" applyProtection="1">
      <alignment horizontal="center" vertical="center"/>
    </xf>
    <xf numFmtId="0" fontId="27" fillId="0" borderId="27" xfId="0" applyFont="1" applyBorder="1" applyAlignment="1" applyProtection="1">
      <alignment horizontal="center" vertical="center"/>
    </xf>
    <xf numFmtId="0" fontId="25" fillId="2" borderId="29" xfId="0" applyFont="1" applyFill="1" applyBorder="1" applyAlignment="1" applyProtection="1">
      <alignment horizontal="center" vertical="center"/>
    </xf>
    <xf numFmtId="0" fontId="25" fillId="0" borderId="30" xfId="0" applyFont="1" applyBorder="1" applyAlignment="1" applyProtection="1">
      <alignment horizontal="center" vertical="center"/>
    </xf>
    <xf numFmtId="0" fontId="25" fillId="0" borderId="31" xfId="0" applyFont="1" applyBorder="1" applyAlignment="1" applyProtection="1">
      <alignment horizontal="center" vertical="center"/>
    </xf>
    <xf numFmtId="0" fontId="9" fillId="11" borderId="41" xfId="0" applyFont="1" applyFill="1" applyBorder="1" applyAlignment="1" applyProtection="1">
      <alignment horizontal="center" vertical="center" wrapText="1"/>
    </xf>
    <xf numFmtId="0" fontId="9" fillId="11" borderId="42" xfId="0" applyFont="1" applyFill="1" applyBorder="1" applyAlignment="1" applyProtection="1">
      <alignment horizontal="center" vertical="center" wrapText="1"/>
    </xf>
    <xf numFmtId="0" fontId="23" fillId="3" borderId="2" xfId="0" applyFont="1" applyFill="1" applyBorder="1" applyAlignment="1" applyProtection="1">
      <alignment horizontal="center" vertical="center" wrapText="1"/>
    </xf>
    <xf numFmtId="0" fontId="23" fillId="3" borderId="4" xfId="0" applyFont="1" applyFill="1" applyBorder="1" applyAlignment="1" applyProtection="1">
      <alignment horizontal="center" vertical="center" wrapText="1"/>
    </xf>
    <xf numFmtId="0" fontId="0" fillId="0" borderId="22" xfId="0" applyBorder="1" applyAlignment="1" applyProtection="1">
      <alignment horizontal="left" vertical="center" wrapText="1"/>
    </xf>
    <xf numFmtId="0" fontId="0" fillId="0" borderId="0" xfId="0" applyBorder="1" applyAlignment="1" applyProtection="1">
      <alignment horizontal="left" vertical="center" wrapText="1"/>
    </xf>
    <xf numFmtId="0" fontId="0" fillId="0" borderId="39" xfId="0" applyBorder="1" applyAlignment="1" applyProtection="1">
      <alignment horizontal="left" vertical="center" wrapText="1"/>
    </xf>
    <xf numFmtId="0" fontId="0" fillId="0" borderId="18" xfId="0" applyBorder="1" applyAlignment="1" applyProtection="1">
      <alignment horizontal="left" vertical="center" wrapText="1"/>
    </xf>
    <xf numFmtId="0" fontId="0" fillId="0" borderId="24" xfId="0" applyBorder="1" applyAlignment="1" applyProtection="1">
      <alignment horizontal="left" vertical="center" wrapText="1"/>
    </xf>
    <xf numFmtId="0" fontId="0" fillId="0" borderId="23" xfId="0" applyBorder="1" applyAlignment="1" applyProtection="1">
      <alignment horizontal="left" vertical="center" wrapText="1"/>
    </xf>
    <xf numFmtId="0" fontId="63" fillId="0" borderId="38" xfId="0" applyFont="1" applyFill="1" applyBorder="1" applyAlignment="1" applyProtection="1">
      <alignment horizontal="left" wrapText="1"/>
    </xf>
    <xf numFmtId="0" fontId="63" fillId="0" borderId="5" xfId="0" applyFont="1" applyFill="1" applyBorder="1" applyAlignment="1" applyProtection="1">
      <alignment horizontal="left" wrapText="1"/>
    </xf>
    <xf numFmtId="0" fontId="41" fillId="10" borderId="36" xfId="0" applyFont="1" applyFill="1" applyBorder="1" applyAlignment="1">
      <alignment horizontal="center" vertical="center" wrapText="1"/>
    </xf>
    <xf numFmtId="0" fontId="41" fillId="10" borderId="33" xfId="0" applyFont="1" applyFill="1" applyBorder="1" applyAlignment="1">
      <alignment horizontal="center" vertical="center" wrapText="1"/>
    </xf>
    <xf numFmtId="0" fontId="41" fillId="10" borderId="34" xfId="0" applyFont="1" applyFill="1" applyBorder="1" applyAlignment="1">
      <alignment horizontal="center" vertical="center" wrapText="1"/>
    </xf>
    <xf numFmtId="0" fontId="41" fillId="10" borderId="37" xfId="0" applyFont="1" applyFill="1" applyBorder="1" applyAlignment="1">
      <alignment horizontal="center" vertical="center" wrapText="1"/>
    </xf>
    <xf numFmtId="0" fontId="62" fillId="0" borderId="22" xfId="0" applyFont="1" applyFill="1" applyBorder="1" applyAlignment="1" applyProtection="1">
      <alignment horizontal="left" vertical="top" wrapText="1"/>
    </xf>
    <xf numFmtId="0" fontId="62" fillId="0" borderId="0" xfId="0" applyFont="1" applyFill="1" applyBorder="1" applyAlignment="1" applyProtection="1">
      <alignment horizontal="left" vertical="top" wrapText="1"/>
    </xf>
    <xf numFmtId="0" fontId="62" fillId="0" borderId="39" xfId="0" applyFont="1" applyFill="1" applyBorder="1" applyAlignment="1" applyProtection="1">
      <alignment horizontal="left" vertical="top" wrapText="1"/>
    </xf>
    <xf numFmtId="0" fontId="62" fillId="0" borderId="18" xfId="0" applyFont="1" applyFill="1" applyBorder="1" applyAlignment="1" applyProtection="1">
      <alignment horizontal="left" vertical="top" wrapText="1"/>
    </xf>
    <xf numFmtId="0" fontId="62" fillId="0" borderId="24" xfId="0" applyFont="1" applyFill="1" applyBorder="1" applyAlignment="1" applyProtection="1">
      <alignment horizontal="left" vertical="top" wrapText="1"/>
    </xf>
    <xf numFmtId="0" fontId="62" fillId="0" borderId="23" xfId="0" applyFont="1" applyFill="1" applyBorder="1" applyAlignment="1" applyProtection="1">
      <alignment horizontal="left" vertical="top" wrapText="1"/>
    </xf>
    <xf numFmtId="0" fontId="28" fillId="0" borderId="7" xfId="0" applyFont="1" applyBorder="1" applyAlignment="1" applyProtection="1">
      <alignment horizontal="center" vertical="center"/>
    </xf>
    <xf numFmtId="0" fontId="59" fillId="9" borderId="12" xfId="0" applyFont="1" applyFill="1" applyBorder="1" applyAlignment="1">
      <alignment horizontal="center" vertical="center" textRotation="90" wrapText="1"/>
    </xf>
    <xf numFmtId="0" fontId="59" fillId="9" borderId="13" xfId="0" applyFont="1" applyFill="1" applyBorder="1" applyAlignment="1">
      <alignment horizontal="center" vertical="center" textRotation="90" wrapText="1"/>
    </xf>
    <xf numFmtId="0" fontId="59" fillId="9" borderId="14" xfId="0" applyFont="1" applyFill="1" applyBorder="1" applyAlignment="1">
      <alignment horizontal="center" vertical="center" textRotation="90" wrapText="1"/>
    </xf>
    <xf numFmtId="0" fontId="57" fillId="7" borderId="20" xfId="0" applyFont="1" applyFill="1" applyBorder="1" applyAlignment="1" applyProtection="1">
      <alignment horizontal="center" vertical="center" textRotation="90"/>
    </xf>
    <xf numFmtId="0" fontId="57" fillId="7" borderId="48" xfId="0" applyFont="1" applyFill="1" applyBorder="1" applyAlignment="1" applyProtection="1">
      <alignment horizontal="center" vertical="center" textRotation="90"/>
    </xf>
    <xf numFmtId="0" fontId="57" fillId="7" borderId="49" xfId="0" applyFont="1" applyFill="1" applyBorder="1" applyAlignment="1" applyProtection="1">
      <alignment horizontal="center" vertical="center" textRotation="90"/>
    </xf>
    <xf numFmtId="0" fontId="58" fillId="9" borderId="12" xfId="0" applyFont="1" applyFill="1" applyBorder="1" applyAlignment="1">
      <alignment horizontal="center" vertical="center" textRotation="90" wrapText="1"/>
    </xf>
    <xf numFmtId="0" fontId="0" fillId="9" borderId="13" xfId="0" applyFill="1" applyBorder="1" applyAlignment="1">
      <alignment horizontal="center" vertical="center" textRotation="90" wrapText="1"/>
    </xf>
    <xf numFmtId="0" fontId="26" fillId="9" borderId="12" xfId="0" applyFont="1" applyFill="1" applyBorder="1" applyAlignment="1">
      <alignment horizontal="center" vertical="center" textRotation="90" wrapText="1"/>
    </xf>
    <xf numFmtId="0" fontId="26" fillId="9" borderId="13" xfId="0" applyFont="1" applyFill="1" applyBorder="1" applyAlignment="1">
      <alignment horizontal="center" vertical="center" textRotation="90" wrapText="1"/>
    </xf>
    <xf numFmtId="0" fontId="26" fillId="9" borderId="14" xfId="0" applyFont="1" applyFill="1" applyBorder="1" applyAlignment="1">
      <alignment horizontal="center" vertical="center" textRotation="90" wrapText="1"/>
    </xf>
    <xf numFmtId="0" fontId="61" fillId="10" borderId="45" xfId="0" applyFont="1" applyFill="1" applyBorder="1" applyAlignment="1" applyProtection="1">
      <alignment horizontal="center" vertical="center" wrapText="1"/>
    </xf>
    <xf numFmtId="0" fontId="57" fillId="10" borderId="19" xfId="0" applyFont="1" applyFill="1" applyBorder="1" applyAlignment="1" applyProtection="1">
      <alignment horizontal="center" vertical="center" wrapText="1"/>
    </xf>
    <xf numFmtId="0" fontId="57" fillId="10" borderId="16" xfId="0" applyFont="1" applyFill="1" applyBorder="1" applyAlignment="1" applyProtection="1">
      <alignment horizontal="center" vertical="center" wrapText="1"/>
    </xf>
    <xf numFmtId="0" fontId="61" fillId="10" borderId="15" xfId="0" applyFont="1" applyFill="1" applyBorder="1" applyAlignment="1" applyProtection="1">
      <alignment horizontal="center" vertical="center" wrapText="1"/>
    </xf>
    <xf numFmtId="0" fontId="61" fillId="10" borderId="19" xfId="0" applyFont="1" applyFill="1" applyBorder="1" applyAlignment="1" applyProtection="1">
      <alignment horizontal="center" vertical="center" wrapText="1"/>
    </xf>
    <xf numFmtId="0" fontId="61" fillId="10" borderId="50" xfId="0" applyFont="1" applyFill="1" applyBorder="1" applyAlignment="1" applyProtection="1">
      <alignment horizontal="center" vertical="center" wrapText="1"/>
    </xf>
    <xf numFmtId="0" fontId="34" fillId="10" borderId="34" xfId="0" applyFont="1" applyFill="1" applyBorder="1" applyAlignment="1">
      <alignment horizontal="center" vertical="center" wrapText="1"/>
    </xf>
    <xf numFmtId="0" fontId="34" fillId="10" borderId="33" xfId="0" applyFont="1" applyFill="1" applyBorder="1" applyAlignment="1">
      <alignment horizontal="center" vertical="center" wrapText="1"/>
    </xf>
    <xf numFmtId="0" fontId="57" fillId="7" borderId="12" xfId="0" applyFont="1" applyFill="1" applyBorder="1" applyAlignment="1" applyProtection="1">
      <alignment horizontal="center" vertical="center" textRotation="90"/>
    </xf>
    <xf numFmtId="0" fontId="57" fillId="7" borderId="13" xfId="0" applyFont="1" applyFill="1" applyBorder="1" applyAlignment="1" applyProtection="1">
      <alignment horizontal="center" vertical="center" textRotation="90"/>
    </xf>
    <xf numFmtId="0" fontId="57" fillId="7" borderId="14" xfId="0" applyFont="1" applyFill="1" applyBorder="1" applyAlignment="1" applyProtection="1">
      <alignment horizontal="center" vertical="center" textRotation="90"/>
    </xf>
    <xf numFmtId="0" fontId="0" fillId="9" borderId="14" xfId="0" applyFill="1" applyBorder="1" applyAlignment="1">
      <alignment horizontal="center" vertical="center" textRotation="90" wrapText="1"/>
    </xf>
    <xf numFmtId="0" fontId="27" fillId="2" borderId="27" xfId="0" applyFont="1" applyFill="1" applyBorder="1" applyAlignment="1" applyProtection="1">
      <alignment horizontal="center" vertical="center"/>
    </xf>
    <xf numFmtId="0" fontId="0" fillId="8" borderId="2" xfId="0" applyFill="1" applyBorder="1" applyAlignment="1" applyProtection="1">
      <alignment horizontal="center"/>
    </xf>
    <xf numFmtId="0" fontId="0" fillId="8" borderId="3" xfId="0" applyFill="1" applyBorder="1" applyAlignment="1" applyProtection="1">
      <alignment horizontal="center"/>
    </xf>
    <xf numFmtId="0" fontId="0" fillId="8" borderId="4" xfId="0" applyFill="1" applyBorder="1" applyAlignment="1" applyProtection="1">
      <alignment horizontal="center"/>
    </xf>
    <xf numFmtId="0" fontId="15" fillId="0" borderId="19" xfId="1" applyFont="1" applyFill="1" applyBorder="1" applyAlignment="1" applyProtection="1">
      <alignment horizontal="left" vertical="center" wrapText="1"/>
    </xf>
    <xf numFmtId="0" fontId="15" fillId="0" borderId="16" xfId="1" applyFont="1" applyFill="1" applyBorder="1" applyAlignment="1" applyProtection="1">
      <alignment horizontal="left" vertical="center" wrapText="1"/>
    </xf>
    <xf numFmtId="0" fontId="27" fillId="0" borderId="0" xfId="0" applyFont="1" applyFill="1" applyBorder="1" applyAlignment="1" applyProtection="1">
      <alignment horizontal="center" vertical="center"/>
    </xf>
    <xf numFmtId="0" fontId="15" fillId="0" borderId="15" xfId="1" applyFont="1" applyFill="1" applyBorder="1" applyAlignment="1" applyProtection="1">
      <alignment horizontal="left" vertical="center" wrapText="1"/>
    </xf>
    <xf numFmtId="0" fontId="8" fillId="0" borderId="0" xfId="0" applyFont="1" applyFill="1" applyBorder="1" applyAlignment="1" applyProtection="1">
      <alignment horizontal="center" vertical="center" wrapText="1"/>
    </xf>
    <xf numFmtId="0" fontId="19" fillId="11" borderId="1" xfId="0" applyFont="1" applyFill="1" applyBorder="1" applyAlignment="1" applyProtection="1">
      <alignment horizontal="left"/>
    </xf>
    <xf numFmtId="0" fontId="19" fillId="11" borderId="16" xfId="0" applyFont="1" applyFill="1" applyBorder="1" applyAlignment="1" applyProtection="1">
      <alignment horizontal="left"/>
    </xf>
    <xf numFmtId="0" fontId="19" fillId="11" borderId="2" xfId="0" applyFont="1" applyFill="1" applyBorder="1" applyAlignment="1" applyProtection="1">
      <alignment horizontal="left"/>
    </xf>
    <xf numFmtId="0" fontId="19" fillId="11" borderId="3" xfId="0" applyFont="1" applyFill="1" applyBorder="1" applyAlignment="1" applyProtection="1">
      <alignment horizontal="left"/>
    </xf>
    <xf numFmtId="0" fontId="19" fillId="11" borderId="4" xfId="0" applyFont="1" applyFill="1" applyBorder="1" applyAlignment="1" applyProtection="1">
      <alignment horizontal="left"/>
    </xf>
  </cellXfs>
  <cellStyles count="2">
    <cellStyle name="Bad" xfId="1" builtinId="27"/>
    <cellStyle name="Normal" xfId="0" builtinId="0"/>
  </cellStyles>
  <dxfs count="5">
    <dxf>
      <font>
        <i val="0"/>
        <strike val="0"/>
        <outline val="0"/>
        <shadow val="0"/>
        <u val="none"/>
        <vertAlign val="baseline"/>
        <sz val="12"/>
        <color theme="1"/>
        <name val="Calibri"/>
        <scheme val="minor"/>
      </font>
      <protection locked="1" hidden="0"/>
    </dxf>
    <dxf>
      <font>
        <strike val="0"/>
        <outline val="0"/>
        <shadow val="0"/>
        <u val="none"/>
        <vertAlign val="baseline"/>
        <sz val="12"/>
        <color theme="1"/>
        <name val="Calibri"/>
        <scheme val="minor"/>
      </font>
      <numFmt numFmtId="2" formatCode="0.00"/>
      <protection locked="1" hidden="0"/>
    </dxf>
    <dxf>
      <font>
        <strike val="0"/>
        <outline val="0"/>
        <shadow val="0"/>
        <u val="none"/>
        <vertAlign val="baseline"/>
        <sz val="12"/>
        <color theme="1"/>
        <name val="Calibri"/>
        <scheme val="minor"/>
      </font>
      <alignment horizontal="general" vertical="bottom" textRotation="0" wrapText="1" indent="0" justifyLastLine="0" shrinkToFit="0" readingOrder="0"/>
      <protection locked="1" hidden="0"/>
    </dxf>
    <dxf>
      <font>
        <strike val="0"/>
        <outline val="0"/>
        <shadow val="0"/>
        <u val="none"/>
        <vertAlign val="baseline"/>
        <sz val="12"/>
        <color theme="1"/>
        <name val="Calibri"/>
        <scheme val="minor"/>
      </font>
      <protection locked="1" hidden="0"/>
    </dxf>
    <dxf>
      <font>
        <strike val="0"/>
        <outline val="0"/>
        <shadow val="0"/>
        <u val="none"/>
        <vertAlign val="baseline"/>
        <sz val="14"/>
        <color theme="1"/>
        <name val="Calibri"/>
        <scheme val="minor"/>
      </font>
      <protection locked="1" hidden="0"/>
    </dxf>
  </dxfs>
  <tableStyles count="0" defaultTableStyle="TableStyleMedium2" defaultPivotStyle="PivotStyleLight16"/>
  <colors>
    <mruColors>
      <color rgb="FFFFF7CD"/>
      <color rgb="FFFFF3B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0</xdr:colOff>
      <xdr:row>0</xdr:row>
      <xdr:rowOff>812800</xdr:rowOff>
    </xdr:to>
    <xdr:pic>
      <xdr:nvPicPr>
        <xdr:cNvPr id="2" name="Picture 1">
          <a:extLst>
            <a:ext uri="{FF2B5EF4-FFF2-40B4-BE49-F238E27FC236}">
              <a16:creationId xmlns:a16="http://schemas.microsoft.com/office/drawing/2014/main" id="{482C10BA-6C0D-B54D-A94C-E5D64D006F62}"/>
            </a:ext>
          </a:extLst>
        </xdr:cNvPr>
        <xdr:cNvPicPr>
          <a:picLocks noChangeAspect="1"/>
        </xdr:cNvPicPr>
      </xdr:nvPicPr>
      <xdr:blipFill>
        <a:blip xmlns:r="http://schemas.openxmlformats.org/officeDocument/2006/relationships" r:embed="rId1"/>
        <a:stretch>
          <a:fillRect/>
        </a:stretch>
      </xdr:blipFill>
      <xdr:spPr>
        <a:xfrm>
          <a:off x="0" y="0"/>
          <a:ext cx="812800" cy="81280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2" displayName="Table2" ref="A4:C36" totalsRowShown="0" headerRowDxfId="4" dataDxfId="3">
  <autoFilter ref="A4:C36" xr:uid="{00000000-0009-0000-0100-000002000000}"/>
  <tableColumns count="3">
    <tableColumn id="1" xr3:uid="{00000000-0010-0000-0000-000001000000}" name="Hazard Description" dataDxfId="2">
      <calculatedColumnFormula>INDEX('Pediatric Vulnerability Matrix'!$A$8:$A$31,MATCH(B5,'Pediatric Vulnerability Matrix'!$S$8:$S$31,0))</calculatedColumnFormula>
    </tableColumn>
    <tableColumn id="2" xr3:uid="{00000000-0010-0000-0000-000002000000}" name="Risk Score" dataDxfId="1">
      <calculatedColumnFormula>LARGE(('Pediatric Vulnerability Matrix'!$S$8:$S$20,'Pediatric Vulnerability Matrix'!$S$22:$S$25,'Pediatric Vulnerability Matrix'!$S$27:$S$31, 'Pediatric Vulnerability Matrix'!$S$33:$S$38, 'Pediatric Vulnerability Matrix'!$S$40:$S$44),1)</calculatedColumnFormula>
    </tableColumn>
    <tableColumn id="3" xr3:uid="{00000000-0010-0000-0000-000003000000}" name="Ranking" dataDxfId="0">
      <calculatedColumnFormula>_xlfn.RANK.EQ(B5, $B$5:$B$36)</calculatedColumnFormula>
    </tableColumn>
  </tableColumns>
  <tableStyleInfo name="TableStyleLight10"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Q14"/>
  <sheetViews>
    <sheetView showGridLines="0" tabSelected="1" zoomScale="89" zoomScaleNormal="89" workbookViewId="0">
      <selection activeCell="G18" sqref="G18"/>
    </sheetView>
  </sheetViews>
  <sheetFormatPr baseColWidth="10" defaultColWidth="10.83203125" defaultRowHeight="15"/>
  <cols>
    <col min="1" max="1" width="10.6640625" style="69" customWidth="1"/>
    <col min="2" max="9" width="10.83203125" style="69"/>
    <col min="10" max="10" width="11.83203125" style="69" customWidth="1"/>
    <col min="11" max="16384" width="10.83203125" style="69"/>
  </cols>
  <sheetData>
    <row r="1" spans="1:17" ht="65" customHeight="1">
      <c r="B1" s="121" t="s">
        <v>73</v>
      </c>
      <c r="H1" s="70"/>
      <c r="L1" s="71"/>
    </row>
    <row r="2" spans="1:17" ht="42" customHeight="1">
      <c r="A2" s="186" t="s">
        <v>71</v>
      </c>
      <c r="B2" s="187"/>
      <c r="C2" s="187"/>
      <c r="D2" s="187"/>
      <c r="E2" s="187"/>
      <c r="F2" s="187"/>
      <c r="G2" s="187"/>
      <c r="H2" s="187"/>
      <c r="I2" s="187"/>
      <c r="J2" s="188"/>
      <c r="K2" s="167" t="s">
        <v>100</v>
      </c>
      <c r="L2" s="168"/>
      <c r="M2" s="168"/>
      <c r="N2" s="168"/>
      <c r="O2" s="168"/>
      <c r="P2" s="168"/>
      <c r="Q2" s="169"/>
    </row>
    <row r="3" spans="1:17" ht="168" customHeight="1">
      <c r="A3" s="183" t="s">
        <v>148</v>
      </c>
      <c r="B3" s="184"/>
      <c r="C3" s="184"/>
      <c r="D3" s="184"/>
      <c r="E3" s="184"/>
      <c r="F3" s="184"/>
      <c r="G3" s="184"/>
      <c r="H3" s="184"/>
      <c r="I3" s="184"/>
      <c r="J3" s="185"/>
      <c r="K3" s="170" t="s">
        <v>147</v>
      </c>
      <c r="L3" s="171"/>
      <c r="M3" s="171"/>
      <c r="N3" s="171"/>
      <c r="O3" s="171"/>
      <c r="P3" s="171"/>
      <c r="Q3" s="172"/>
    </row>
    <row r="4" spans="1:17" ht="36" customHeight="1">
      <c r="A4" s="180" t="s">
        <v>72</v>
      </c>
      <c r="B4" s="181"/>
      <c r="C4" s="181"/>
      <c r="D4" s="181"/>
      <c r="E4" s="181"/>
      <c r="F4" s="181"/>
      <c r="G4" s="181"/>
      <c r="H4" s="181"/>
      <c r="I4" s="181"/>
      <c r="J4" s="182"/>
      <c r="K4" s="170"/>
      <c r="L4" s="171"/>
      <c r="M4" s="171"/>
      <c r="N4" s="171"/>
      <c r="O4" s="171"/>
      <c r="P4" s="171"/>
      <c r="Q4" s="172"/>
    </row>
    <row r="5" spans="1:17" ht="145" customHeight="1">
      <c r="A5" s="170" t="s">
        <v>149</v>
      </c>
      <c r="B5" s="171"/>
      <c r="C5" s="171"/>
      <c r="D5" s="171"/>
      <c r="E5" s="171"/>
      <c r="F5" s="171"/>
      <c r="G5" s="171"/>
      <c r="H5" s="171"/>
      <c r="I5" s="171"/>
      <c r="J5" s="172"/>
      <c r="K5" s="173"/>
      <c r="L5" s="174"/>
      <c r="M5" s="174"/>
      <c r="N5" s="174"/>
      <c r="O5" s="174"/>
      <c r="P5" s="174"/>
      <c r="Q5" s="175"/>
    </row>
    <row r="6" spans="1:17" ht="44" customHeight="1">
      <c r="A6" s="170"/>
      <c r="B6" s="171"/>
      <c r="C6" s="171"/>
      <c r="D6" s="171"/>
      <c r="E6" s="171"/>
      <c r="F6" s="171"/>
      <c r="G6" s="171"/>
      <c r="H6" s="171"/>
      <c r="I6" s="171"/>
      <c r="J6" s="172"/>
      <c r="K6" s="167" t="s">
        <v>101</v>
      </c>
      <c r="L6" s="168"/>
      <c r="M6" s="168"/>
      <c r="N6" s="168"/>
      <c r="O6" s="168"/>
      <c r="P6" s="168"/>
      <c r="Q6" s="169"/>
    </row>
    <row r="7" spans="1:17" ht="38" customHeight="1">
      <c r="A7" s="170"/>
      <c r="B7" s="171"/>
      <c r="C7" s="171"/>
      <c r="D7" s="171"/>
      <c r="E7" s="171"/>
      <c r="F7" s="171"/>
      <c r="G7" s="171"/>
      <c r="H7" s="171"/>
      <c r="I7" s="171"/>
      <c r="J7" s="172"/>
      <c r="K7" s="170" t="s">
        <v>278</v>
      </c>
      <c r="L7" s="171"/>
      <c r="M7" s="171"/>
      <c r="N7" s="171"/>
      <c r="O7" s="171"/>
      <c r="P7" s="171"/>
      <c r="Q7" s="172"/>
    </row>
    <row r="8" spans="1:17" ht="47" hidden="1" customHeight="1">
      <c r="A8" s="170"/>
      <c r="B8" s="171"/>
      <c r="C8" s="171"/>
      <c r="D8" s="171"/>
      <c r="E8" s="171"/>
      <c r="F8" s="171"/>
      <c r="G8" s="171"/>
      <c r="H8" s="171"/>
      <c r="I8" s="171"/>
      <c r="J8" s="172"/>
      <c r="K8" s="170"/>
      <c r="L8" s="171"/>
      <c r="M8" s="171"/>
      <c r="N8" s="171"/>
      <c r="O8" s="171"/>
      <c r="P8" s="171"/>
      <c r="Q8" s="172"/>
    </row>
    <row r="9" spans="1:17" ht="21" customHeight="1">
      <c r="A9" s="170"/>
      <c r="B9" s="171"/>
      <c r="C9" s="171"/>
      <c r="D9" s="171"/>
      <c r="E9" s="171"/>
      <c r="F9" s="171"/>
      <c r="G9" s="171"/>
      <c r="H9" s="171"/>
      <c r="I9" s="171"/>
      <c r="J9" s="172"/>
      <c r="K9" s="170"/>
      <c r="L9" s="171"/>
      <c r="M9" s="171"/>
      <c r="N9" s="171"/>
      <c r="O9" s="171"/>
      <c r="P9" s="171"/>
      <c r="Q9" s="172"/>
    </row>
    <row r="10" spans="1:17" ht="53" customHeight="1">
      <c r="A10" s="173"/>
      <c r="B10" s="174"/>
      <c r="C10" s="174"/>
      <c r="D10" s="174"/>
      <c r="E10" s="174"/>
      <c r="F10" s="174"/>
      <c r="G10" s="174"/>
      <c r="H10" s="174"/>
      <c r="I10" s="174"/>
      <c r="J10" s="175"/>
      <c r="K10" s="170"/>
      <c r="L10" s="171"/>
      <c r="M10" s="171"/>
      <c r="N10" s="171"/>
      <c r="O10" s="171"/>
      <c r="P10" s="171"/>
      <c r="Q10" s="172"/>
    </row>
    <row r="11" spans="1:17" ht="46" customHeight="1">
      <c r="A11" s="180" t="s">
        <v>111</v>
      </c>
      <c r="B11" s="181"/>
      <c r="C11" s="181"/>
      <c r="D11" s="181"/>
      <c r="E11" s="181"/>
      <c r="F11" s="181"/>
      <c r="G11" s="181"/>
      <c r="H11" s="181"/>
      <c r="I11" s="181"/>
      <c r="J11" s="182"/>
      <c r="K11" s="170"/>
      <c r="L11" s="171"/>
      <c r="M11" s="171"/>
      <c r="N11" s="171"/>
      <c r="O11" s="171"/>
      <c r="P11" s="171"/>
      <c r="Q11" s="172"/>
    </row>
    <row r="12" spans="1:17" ht="61" customHeight="1">
      <c r="A12" s="171" t="s">
        <v>128</v>
      </c>
      <c r="B12" s="176"/>
      <c r="C12" s="176"/>
      <c r="D12" s="176"/>
      <c r="E12" s="176"/>
      <c r="F12" s="176"/>
      <c r="G12" s="176"/>
      <c r="H12" s="176"/>
      <c r="I12" s="176"/>
      <c r="J12" s="177"/>
      <c r="K12" s="170"/>
      <c r="L12" s="171"/>
      <c r="M12" s="171"/>
      <c r="N12" s="171"/>
      <c r="O12" s="171"/>
      <c r="P12" s="171"/>
      <c r="Q12" s="172"/>
    </row>
    <row r="13" spans="1:17" ht="53" customHeight="1">
      <c r="A13" s="176"/>
      <c r="B13" s="176"/>
      <c r="C13" s="176"/>
      <c r="D13" s="176"/>
      <c r="E13" s="176"/>
      <c r="F13" s="176"/>
      <c r="G13" s="176"/>
      <c r="H13" s="176"/>
      <c r="I13" s="176"/>
      <c r="J13" s="177"/>
      <c r="K13" s="173"/>
      <c r="L13" s="174"/>
      <c r="M13" s="174"/>
      <c r="N13" s="174"/>
      <c r="O13" s="174"/>
      <c r="P13" s="174"/>
      <c r="Q13" s="175"/>
    </row>
    <row r="14" spans="1:17" ht="165.5" customHeight="1">
      <c r="A14" s="178"/>
      <c r="B14" s="178"/>
      <c r="C14" s="178"/>
      <c r="D14" s="178"/>
      <c r="E14" s="178"/>
      <c r="F14" s="178"/>
      <c r="G14" s="178"/>
      <c r="H14" s="178"/>
      <c r="I14" s="178"/>
      <c r="J14" s="179"/>
    </row>
  </sheetData>
  <sheetProtection algorithmName="SHA-512" hashValue="wbZu8tkyXGarnOeuPMAD17K7NEyGQsOOzJvaGkWNimGW9Gw8XsVSHBDT+KSvORA9NiRtyX3SD0t0/9eAVLz9rQ==" saltValue="/By166VliT6wTK+jBQbmMg==" spinCount="100000" sheet="1" objects="1" scenarios="1"/>
  <mergeCells count="10">
    <mergeCell ref="K2:Q2"/>
    <mergeCell ref="K3:Q5"/>
    <mergeCell ref="A5:J10"/>
    <mergeCell ref="K6:Q6"/>
    <mergeCell ref="K7:Q13"/>
    <mergeCell ref="A12:J14"/>
    <mergeCell ref="A11:J11"/>
    <mergeCell ref="A3:J3"/>
    <mergeCell ref="A2:J2"/>
    <mergeCell ref="A4:J4"/>
  </mergeCells>
  <pageMargins left="0.7" right="0.7" top="0.75" bottom="0.75" header="0.3" footer="0.3"/>
  <pageSetup orientation="portrait" horizontalDpi="0" verticalDpi="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V44"/>
  <sheetViews>
    <sheetView showGridLines="0" zoomScale="91" zoomScaleNormal="91" workbookViewId="0">
      <pane xSplit="2" ySplit="6" topLeftCell="C7" activePane="bottomRight" state="frozen"/>
      <selection pane="topRight" activeCell="C1" sqref="C1"/>
      <selection pane="bottomLeft" activeCell="A6" sqref="A6"/>
      <selection pane="bottomRight" activeCell="D34" sqref="D34"/>
    </sheetView>
  </sheetViews>
  <sheetFormatPr baseColWidth="10" defaultColWidth="9.1640625" defaultRowHeight="14"/>
  <cols>
    <col min="1" max="1" width="9.1640625" style="8" customWidth="1"/>
    <col min="2" max="2" width="27.83203125" style="1" customWidth="1"/>
    <col min="3" max="3" width="13.83203125" style="6" customWidth="1"/>
    <col min="4" max="4" width="15.1640625" style="6" customWidth="1"/>
    <col min="5" max="6" width="12.5" style="6" customWidth="1"/>
    <col min="7" max="8" width="11.83203125" style="6" customWidth="1"/>
    <col min="9" max="9" width="14" style="6" customWidth="1"/>
    <col min="10" max="10" width="12.83203125" style="6" customWidth="1"/>
    <col min="11" max="11" width="19" style="6" customWidth="1"/>
    <col min="12" max="12" width="25" style="6" customWidth="1"/>
    <col min="13" max="13" width="23" style="6" customWidth="1"/>
    <col min="14" max="14" width="15.6640625" style="6" customWidth="1"/>
    <col min="15" max="15" width="18.83203125" style="1" customWidth="1"/>
    <col min="16" max="16" width="21.6640625" style="1" customWidth="1"/>
    <col min="17" max="17" width="24" style="1" customWidth="1"/>
    <col min="18" max="18" width="25.6640625" style="1" customWidth="1"/>
    <col min="19" max="19" width="4.33203125" style="7" hidden="1" customWidth="1"/>
    <col min="20" max="20" width="3.33203125" style="9" customWidth="1"/>
    <col min="21" max="21" width="3.1640625" style="9" customWidth="1"/>
    <col min="22" max="22" width="73.1640625" style="7" customWidth="1"/>
    <col min="23" max="16384" width="9.1640625" style="1"/>
  </cols>
  <sheetData>
    <row r="1" spans="1:22">
      <c r="A1" s="20"/>
      <c r="B1" s="21"/>
      <c r="C1" s="22"/>
      <c r="D1" s="22"/>
      <c r="E1" s="22"/>
      <c r="F1" s="22"/>
      <c r="G1" s="22"/>
      <c r="H1" s="22"/>
      <c r="I1" s="22"/>
      <c r="J1" s="22"/>
      <c r="K1" s="22"/>
      <c r="L1" s="22"/>
      <c r="M1" s="22"/>
      <c r="N1" s="22"/>
      <c r="O1" s="21"/>
      <c r="P1" s="21"/>
      <c r="Q1" s="21"/>
      <c r="R1" s="21"/>
      <c r="S1" s="23"/>
      <c r="T1" s="24"/>
      <c r="U1" s="24"/>
      <c r="V1" s="23"/>
    </row>
    <row r="2" spans="1:22" ht="27" customHeight="1">
      <c r="A2" s="25" t="s">
        <v>1</v>
      </c>
      <c r="B2" s="26" t="s">
        <v>14</v>
      </c>
      <c r="C2" s="195" t="s">
        <v>75</v>
      </c>
      <c r="D2" s="196"/>
      <c r="E2" s="196"/>
      <c r="F2" s="196"/>
      <c r="G2" s="196"/>
      <c r="H2" s="196"/>
      <c r="I2" s="196"/>
      <c r="J2" s="196"/>
      <c r="K2" s="196"/>
      <c r="L2" s="196"/>
      <c r="M2" s="197"/>
      <c r="N2" s="81"/>
      <c r="O2" s="27"/>
      <c r="P2" s="27"/>
      <c r="Q2" s="27"/>
      <c r="R2" s="27"/>
      <c r="S2" s="27"/>
      <c r="T2" s="21"/>
      <c r="U2" s="21"/>
      <c r="V2" s="21"/>
    </row>
    <row r="3" spans="1:22" ht="27" customHeight="1">
      <c r="A3" s="25" t="s">
        <v>5</v>
      </c>
      <c r="B3" s="28"/>
      <c r="C3" s="220" t="s">
        <v>89</v>
      </c>
      <c r="D3" s="221"/>
      <c r="E3" s="221"/>
      <c r="F3" s="221"/>
      <c r="G3" s="221"/>
      <c r="H3" s="221"/>
      <c r="I3" s="221"/>
      <c r="J3" s="221"/>
      <c r="K3" s="222"/>
      <c r="L3" s="193" t="s">
        <v>68</v>
      </c>
      <c r="M3" s="194"/>
      <c r="N3" s="83"/>
      <c r="O3" s="214" t="s">
        <v>114</v>
      </c>
      <c r="P3" s="215"/>
      <c r="Q3" s="216"/>
      <c r="R3" s="23"/>
      <c r="S3" s="21"/>
      <c r="T3" s="21"/>
      <c r="U3" s="21"/>
      <c r="V3" s="1"/>
    </row>
    <row r="4" spans="1:22" ht="20" customHeight="1">
      <c r="A4" s="29"/>
      <c r="B4" s="30"/>
      <c r="C4" s="223" t="s">
        <v>11</v>
      </c>
      <c r="D4" s="224"/>
      <c r="E4" s="223" t="s">
        <v>13</v>
      </c>
      <c r="F4" s="225"/>
      <c r="G4" s="224"/>
      <c r="H4" s="31"/>
      <c r="I4" s="32" t="s">
        <v>12</v>
      </c>
      <c r="J4" s="33"/>
      <c r="K4" s="34"/>
      <c r="L4" s="35"/>
      <c r="M4" s="117"/>
      <c r="N4" s="36"/>
      <c r="O4" s="217"/>
      <c r="P4" s="218"/>
      <c r="Q4" s="219"/>
      <c r="R4" s="27"/>
      <c r="S4" s="21"/>
      <c r="T4" s="21"/>
      <c r="U4" s="21"/>
      <c r="V4" s="1"/>
    </row>
    <row r="5" spans="1:22" s="5" customFormat="1" ht="43" customHeight="1">
      <c r="A5" s="228" t="s">
        <v>74</v>
      </c>
      <c r="B5" s="229"/>
      <c r="C5" s="37" t="s">
        <v>15</v>
      </c>
      <c r="D5" s="37" t="s">
        <v>16</v>
      </c>
      <c r="E5" s="37" t="s">
        <v>6</v>
      </c>
      <c r="F5" s="37" t="s">
        <v>7</v>
      </c>
      <c r="G5" s="37" t="s">
        <v>8</v>
      </c>
      <c r="H5" s="37" t="s">
        <v>9</v>
      </c>
      <c r="I5" s="37" t="s">
        <v>70</v>
      </c>
      <c r="J5" s="37" t="s">
        <v>10</v>
      </c>
      <c r="K5" s="38" t="s">
        <v>67</v>
      </c>
      <c r="L5" s="37" t="s">
        <v>102</v>
      </c>
      <c r="M5" s="37" t="s">
        <v>69</v>
      </c>
      <c r="N5" s="38" t="s">
        <v>116</v>
      </c>
      <c r="O5" s="39" t="s">
        <v>86</v>
      </c>
      <c r="P5" s="39" t="s">
        <v>87</v>
      </c>
      <c r="Q5" s="39" t="s">
        <v>88</v>
      </c>
      <c r="R5" s="40" t="s">
        <v>117</v>
      </c>
      <c r="S5" s="41"/>
      <c r="T5" s="41"/>
      <c r="U5" s="42"/>
    </row>
    <row r="6" spans="1:22" s="2" customFormat="1" ht="82" customHeight="1" thickBot="1">
      <c r="A6" s="226" t="s">
        <v>40</v>
      </c>
      <c r="B6" s="227"/>
      <c r="C6" s="43" t="s">
        <v>103</v>
      </c>
      <c r="D6" s="43" t="s">
        <v>103</v>
      </c>
      <c r="E6" s="43" t="s">
        <v>103</v>
      </c>
      <c r="F6" s="43" t="s">
        <v>103</v>
      </c>
      <c r="G6" s="43" t="s">
        <v>103</v>
      </c>
      <c r="H6" s="43" t="s">
        <v>103</v>
      </c>
      <c r="I6" s="43" t="s">
        <v>103</v>
      </c>
      <c r="J6" s="43" t="s">
        <v>103</v>
      </c>
      <c r="K6" s="44" t="s">
        <v>123</v>
      </c>
      <c r="L6" s="43" t="s">
        <v>154</v>
      </c>
      <c r="M6" s="43" t="s">
        <v>104</v>
      </c>
      <c r="N6" s="44" t="s">
        <v>124</v>
      </c>
      <c r="O6" s="43" t="s">
        <v>103</v>
      </c>
      <c r="P6" s="43" t="s">
        <v>103</v>
      </c>
      <c r="Q6" s="43" t="s">
        <v>103</v>
      </c>
      <c r="R6" s="44" t="s">
        <v>125</v>
      </c>
      <c r="S6" s="45"/>
      <c r="T6" s="45"/>
      <c r="U6" s="46"/>
    </row>
    <row r="7" spans="1:22" s="2" customFormat="1" ht="38" customHeight="1" thickBot="1">
      <c r="A7" s="200" t="s">
        <v>94</v>
      </c>
      <c r="B7" s="201"/>
      <c r="C7" s="47"/>
      <c r="D7" s="47"/>
      <c r="E7" s="47"/>
      <c r="F7" s="47"/>
      <c r="G7" s="47"/>
      <c r="H7" s="47"/>
      <c r="I7" s="47"/>
      <c r="J7" s="47"/>
      <c r="K7" s="48"/>
      <c r="L7" s="47"/>
      <c r="M7" s="47"/>
      <c r="N7" s="48"/>
      <c r="O7" s="48"/>
      <c r="P7" s="48"/>
      <c r="Q7" s="48"/>
      <c r="R7" s="49"/>
      <c r="S7" s="45"/>
      <c r="T7" s="45"/>
      <c r="U7" s="46"/>
    </row>
    <row r="8" spans="1:22" s="3" customFormat="1" ht="31" customHeight="1">
      <c r="A8" s="212" t="s">
        <v>84</v>
      </c>
      <c r="B8" s="213"/>
      <c r="C8" s="106"/>
      <c r="D8" s="106"/>
      <c r="E8" s="106"/>
      <c r="F8" s="106"/>
      <c r="G8" s="106"/>
      <c r="H8" s="106"/>
      <c r="I8" s="106"/>
      <c r="J8" s="106"/>
      <c r="K8" s="50">
        <f t="array" ref="K8">IFERROR(SUMPRODUCT(C8:J8/3,TRANSPOSE(Weights!$B$11:$B$18))/SUM(TRANSPOSE(Weights!$B$11:$B$18)),0)*100</f>
        <v>0</v>
      </c>
      <c r="L8" s="107"/>
      <c r="M8" s="108"/>
      <c r="N8" s="50">
        <f t="array" ref="N8">IFERROR(K8*VLOOKUP(M8, Weights!$B$5:$C$8, 2, FALSE),VLOOKUP(M8, Weights!$B$5:$C$8, 2, FALSE))</f>
        <v>0</v>
      </c>
      <c r="O8" s="113"/>
      <c r="P8" s="113"/>
      <c r="Q8" s="113"/>
      <c r="R8" s="50">
        <f t="array" ref="R8">VLOOKUP(M8, Weights!$B$5:$C$8, 2, FALSE)*IFERROR(SUMPRODUCT(Weights!B29:I29, TRANSPOSE(Weights!$B$11:$B$18))/SUM(TRANSPOSE(Weights!$B$11:$B$18)),1)*100</f>
        <v>0</v>
      </c>
      <c r="S8" s="118">
        <f ca="1">R8+RAND()/1000</f>
        <v>9.7013587978036304E-4</v>
      </c>
      <c r="T8" s="51"/>
      <c r="U8" s="52"/>
    </row>
    <row r="9" spans="1:22" s="3" customFormat="1" ht="29" customHeight="1">
      <c r="A9" s="206" t="s">
        <v>77</v>
      </c>
      <c r="B9" s="207"/>
      <c r="C9" s="106"/>
      <c r="D9" s="106"/>
      <c r="E9" s="106"/>
      <c r="F9" s="106"/>
      <c r="G9" s="106"/>
      <c r="H9" s="106"/>
      <c r="I9" s="106"/>
      <c r="J9" s="106"/>
      <c r="K9" s="50">
        <f t="array" ref="K9">IFERROR(SUMPRODUCT(C9:J9/3,TRANSPOSE(Weights!$B$11:$B$18))/SUM(TRANSPOSE(Weights!$B$11:$B$18)),0)*100</f>
        <v>0</v>
      </c>
      <c r="L9" s="109"/>
      <c r="M9" s="108"/>
      <c r="N9" s="50">
        <f t="array" ref="N9">IFERROR(K9*VLOOKUP(M9, Weights!$B$5:$C$8, 2, FALSE),VLOOKUP(M9, Weights!$B$5:$C$8, 2, FALSE))</f>
        <v>0</v>
      </c>
      <c r="O9" s="113"/>
      <c r="P9" s="113"/>
      <c r="Q9" s="113"/>
      <c r="R9" s="50">
        <f t="array" ref="R9">VLOOKUP(M9, Weights!$B$5:$C$8, 2, FALSE)*IFERROR(SUMPRODUCT(Weights!B30:I30, TRANSPOSE(Weights!$B$11:$B$18))/SUM(TRANSPOSE(Weights!$B$11:$B$18)),1)*100</f>
        <v>0</v>
      </c>
      <c r="S9" s="118">
        <f t="shared" ref="S9:S20" ca="1" si="0">R9+RAND()/1000</f>
        <v>3.0993349023564367E-4</v>
      </c>
      <c r="T9" s="53"/>
      <c r="V9" s="54" t="s">
        <v>52</v>
      </c>
    </row>
    <row r="10" spans="1:22" s="3" customFormat="1" ht="30" customHeight="1">
      <c r="A10" s="206" t="s">
        <v>78</v>
      </c>
      <c r="B10" s="207"/>
      <c r="C10" s="106"/>
      <c r="D10" s="106"/>
      <c r="E10" s="106"/>
      <c r="F10" s="106"/>
      <c r="G10" s="106"/>
      <c r="H10" s="106"/>
      <c r="I10" s="106"/>
      <c r="J10" s="106"/>
      <c r="K10" s="50">
        <f t="array" ref="K10">IFERROR(SUMPRODUCT(C10:J10/3,TRANSPOSE(Weights!$B$11:$B$18))/SUM(TRANSPOSE(Weights!$B$11:$B$18)),0)*100</f>
        <v>0</v>
      </c>
      <c r="L10" s="110"/>
      <c r="M10" s="108"/>
      <c r="N10" s="50">
        <f t="array" ref="N10">IFERROR(K10*VLOOKUP(M10, Weights!$B$5:$C$8, 2, FALSE),VLOOKUP(M10, Weights!$B$5:$C$8, 2, FALSE))</f>
        <v>0</v>
      </c>
      <c r="O10" s="113"/>
      <c r="P10" s="113"/>
      <c r="Q10" s="113"/>
      <c r="R10" s="50">
        <f t="array" ref="R10">VLOOKUP(M10, Weights!$B$5:$C$8, 2, FALSE)*IFERROR(SUMPRODUCT(Weights!B31:I31, TRANSPOSE(Weights!$B$11:$B$18))/SUM(TRANSPOSE(Weights!$B$11:$B$18)),1)*100</f>
        <v>0</v>
      </c>
      <c r="S10" s="118">
        <f t="shared" ca="1" si="0"/>
        <v>2.6949006892113312E-4</v>
      </c>
      <c r="T10" s="55"/>
      <c r="V10" s="56" t="s">
        <v>145</v>
      </c>
    </row>
    <row r="11" spans="1:22" s="3" customFormat="1" ht="34" customHeight="1">
      <c r="A11" s="206" t="s">
        <v>79</v>
      </c>
      <c r="B11" s="207"/>
      <c r="C11" s="106"/>
      <c r="D11" s="106"/>
      <c r="E11" s="106"/>
      <c r="F11" s="106"/>
      <c r="G11" s="106"/>
      <c r="H11" s="106"/>
      <c r="I11" s="106"/>
      <c r="J11" s="106"/>
      <c r="K11" s="50">
        <f t="array" ref="K11">IFERROR(SUMPRODUCT(C11:J11/3,TRANSPOSE(Weights!$B$11:$B$18))/SUM(TRANSPOSE(Weights!$B$11:$B$18)),0)*100</f>
        <v>0</v>
      </c>
      <c r="L11" s="110"/>
      <c r="M11" s="108"/>
      <c r="N11" s="50">
        <f t="array" ref="N11">IFERROR(K11*VLOOKUP(M11, Weights!$B$5:$C$8, 2, FALSE),VLOOKUP(M11, Weights!$B$5:$C$8, 2, FALSE))</f>
        <v>0</v>
      </c>
      <c r="O11" s="113"/>
      <c r="P11" s="113"/>
      <c r="Q11" s="113"/>
      <c r="R11" s="50">
        <f t="array" ref="R11">VLOOKUP(M11, Weights!$B$5:$C$8, 2, FALSE)*IFERROR(SUMPRODUCT(Weights!B32:I32, TRANSPOSE(Weights!$B$11:$B$18))/SUM(TRANSPOSE(Weights!$B$11:$B$18)),1)*100</f>
        <v>0</v>
      </c>
      <c r="S11" s="118">
        <f t="shared" ca="1" si="0"/>
        <v>8.1060793223611811E-6</v>
      </c>
      <c r="T11" s="55"/>
      <c r="V11" s="57" t="s">
        <v>146</v>
      </c>
    </row>
    <row r="12" spans="1:22" s="3" customFormat="1" ht="31.5" customHeight="1">
      <c r="A12" s="206" t="s">
        <v>80</v>
      </c>
      <c r="B12" s="207"/>
      <c r="C12" s="106"/>
      <c r="D12" s="106"/>
      <c r="E12" s="106"/>
      <c r="F12" s="106"/>
      <c r="G12" s="106"/>
      <c r="H12" s="106"/>
      <c r="I12" s="106"/>
      <c r="J12" s="106"/>
      <c r="K12" s="50">
        <f t="array" ref="K12">IFERROR(SUMPRODUCT(C12:J12/3,TRANSPOSE(Weights!$B$11:$B$18))/SUM(TRANSPOSE(Weights!$B$11:$B$18)),0)*100</f>
        <v>0</v>
      </c>
      <c r="L12" s="110"/>
      <c r="M12" s="108"/>
      <c r="N12" s="50">
        <f t="array" ref="N12">IFERROR(K12*VLOOKUP(M12, Weights!$B$5:$C$8, 2, FALSE),VLOOKUP(M12, Weights!$B$5:$C$8, 2, FALSE))</f>
        <v>0</v>
      </c>
      <c r="O12" s="113"/>
      <c r="P12" s="113"/>
      <c r="Q12" s="113"/>
      <c r="R12" s="50">
        <f t="array" ref="R12">VLOOKUP(M12, Weights!$B$5:$C$8, 2, FALSE)*IFERROR(SUMPRODUCT(Weights!B33:I33, TRANSPOSE(Weights!$B$11:$B$18))/SUM(TRANSPOSE(Weights!$B$11:$B$18)),1)*100</f>
        <v>0</v>
      </c>
      <c r="S12" s="118">
        <f t="shared" ca="1" si="0"/>
        <v>3.4018109755176273E-5</v>
      </c>
      <c r="T12" s="55"/>
      <c r="U12" s="58"/>
    </row>
    <row r="13" spans="1:22" s="4" customFormat="1" ht="28" customHeight="1">
      <c r="A13" s="210" t="s">
        <v>81</v>
      </c>
      <c r="B13" s="211"/>
      <c r="C13" s="106"/>
      <c r="D13" s="106"/>
      <c r="E13" s="106"/>
      <c r="F13" s="106"/>
      <c r="G13" s="106"/>
      <c r="H13" s="106"/>
      <c r="I13" s="106"/>
      <c r="J13" s="106"/>
      <c r="K13" s="50">
        <f t="array" ref="K13">IFERROR(SUMPRODUCT(C13:J13/3,TRANSPOSE(Weights!$B$11:$B$18))/SUM(TRANSPOSE(Weights!$B$11:$B$18)),0)*100</f>
        <v>0</v>
      </c>
      <c r="L13" s="111"/>
      <c r="M13" s="108"/>
      <c r="N13" s="50">
        <f t="array" ref="N13">IFERROR(K13*VLOOKUP(M13, Weights!$B$5:$C$8, 2, FALSE),VLOOKUP(M13, Weights!$B$5:$C$8, 2, FALSE))</f>
        <v>0</v>
      </c>
      <c r="O13" s="113"/>
      <c r="P13" s="113"/>
      <c r="Q13" s="113"/>
      <c r="R13" s="50">
        <f t="array" ref="R13">VLOOKUP(M13, Weights!$B$5:$C$8, 2, FALSE)*IFERROR(SUMPRODUCT(Weights!B34:I34, TRANSPOSE(Weights!$B$11:$B$18))/SUM(TRANSPOSE(Weights!$B$11:$B$18)),1)*100</f>
        <v>0</v>
      </c>
      <c r="S13" s="118">
        <f t="shared" ca="1" si="0"/>
        <v>7.8069857862245206E-4</v>
      </c>
      <c r="T13" s="59"/>
      <c r="U13" s="60"/>
    </row>
    <row r="14" spans="1:22" s="4" customFormat="1" ht="32" customHeight="1">
      <c r="A14" s="210" t="s">
        <v>82</v>
      </c>
      <c r="B14" s="211"/>
      <c r="C14" s="106"/>
      <c r="D14" s="106"/>
      <c r="E14" s="106"/>
      <c r="F14" s="106"/>
      <c r="G14" s="106"/>
      <c r="H14" s="106"/>
      <c r="I14" s="106"/>
      <c r="J14" s="106"/>
      <c r="K14" s="50">
        <f t="array" ref="K14">IFERROR(SUMPRODUCT(C14:J14/3,TRANSPOSE(Weights!$B$11:$B$18))/SUM(TRANSPOSE(Weights!$B$11:$B$18)),0)*100</f>
        <v>0</v>
      </c>
      <c r="L14" s="111"/>
      <c r="M14" s="108"/>
      <c r="N14" s="50">
        <f t="array" ref="N14">IFERROR(K14*VLOOKUP(M14, Weights!$B$5:$C$8, 2, FALSE),VLOOKUP(M14, Weights!$B$5:$C$8, 2, FALSE))</f>
        <v>0</v>
      </c>
      <c r="O14" s="113"/>
      <c r="P14" s="113"/>
      <c r="Q14" s="113"/>
      <c r="R14" s="50">
        <f t="array" ref="R14">VLOOKUP(M14, Weights!$B$5:$C$8, 2, FALSE)*IFERROR(SUMPRODUCT(Weights!B35:I35, TRANSPOSE(Weights!$B$11:$B$18))/SUM(TRANSPOSE(Weights!$B$11:$B$18)),1)*100</f>
        <v>0</v>
      </c>
      <c r="S14" s="118">
        <f t="shared" ca="1" si="0"/>
        <v>3.3233795146032864E-4</v>
      </c>
      <c r="T14" s="59"/>
      <c r="U14" s="60"/>
    </row>
    <row r="15" spans="1:22" s="3" customFormat="1" ht="33" customHeight="1">
      <c r="A15" s="206" t="s">
        <v>83</v>
      </c>
      <c r="B15" s="207"/>
      <c r="C15" s="106"/>
      <c r="D15" s="106"/>
      <c r="E15" s="106"/>
      <c r="F15" s="106"/>
      <c r="G15" s="106"/>
      <c r="H15" s="106"/>
      <c r="I15" s="106"/>
      <c r="J15" s="106"/>
      <c r="K15" s="50">
        <f t="array" ref="K15">IFERROR(SUMPRODUCT(C15:J15/3,TRANSPOSE(Weights!$B$11:$B$18))/SUM(TRANSPOSE(Weights!$B$11:$B$18)),0)*100</f>
        <v>0</v>
      </c>
      <c r="L15" s="110"/>
      <c r="M15" s="108"/>
      <c r="N15" s="50">
        <f t="array" ref="N15">IFERROR(K15*VLOOKUP(M15, Weights!$B$5:$C$8, 2, FALSE),VLOOKUP(M15, Weights!$B$5:$C$8, 2, FALSE))</f>
        <v>0</v>
      </c>
      <c r="O15" s="113"/>
      <c r="P15" s="113"/>
      <c r="Q15" s="113"/>
      <c r="R15" s="50">
        <f t="array" ref="R15">VLOOKUP(M15, Weights!$B$5:$C$8, 2, FALSE)*IFERROR(SUMPRODUCT(Weights!B36:I36, TRANSPOSE(Weights!$B$11:$B$18))/SUM(TRANSPOSE(Weights!$B$11:$B$18)),1)*100</f>
        <v>0</v>
      </c>
      <c r="S15" s="118">
        <f t="shared" ca="1" si="0"/>
        <v>3.6281771389300567E-4</v>
      </c>
      <c r="T15" s="55"/>
      <c r="U15" s="61"/>
    </row>
    <row r="16" spans="1:22" s="3" customFormat="1" ht="33" customHeight="1">
      <c r="A16" s="206" t="s">
        <v>54</v>
      </c>
      <c r="B16" s="207"/>
      <c r="C16" s="106"/>
      <c r="D16" s="106"/>
      <c r="E16" s="106"/>
      <c r="F16" s="106"/>
      <c r="G16" s="106"/>
      <c r="H16" s="106"/>
      <c r="I16" s="106"/>
      <c r="J16" s="106"/>
      <c r="K16" s="50">
        <f t="array" ref="K16">IFERROR(SUMPRODUCT(C16:J16/3,TRANSPOSE(Weights!$B$11:$B$18))/SUM(TRANSPOSE(Weights!$B$11:$B$18)),0)*100</f>
        <v>0</v>
      </c>
      <c r="L16" s="112"/>
      <c r="M16" s="108"/>
      <c r="N16" s="50">
        <f t="array" ref="N16">IFERROR(K16*VLOOKUP(M16, Weights!$B$5:$C$8, 2, FALSE),VLOOKUP(M16, Weights!$B$5:$C$8, 2, FALSE))</f>
        <v>0</v>
      </c>
      <c r="O16" s="113"/>
      <c r="P16" s="113"/>
      <c r="Q16" s="113"/>
      <c r="R16" s="50">
        <f t="array" ref="R16">VLOOKUP(M16, Weights!$B$5:$C$8, 2, FALSE)*IFERROR(SUMPRODUCT(Weights!B37:I37, TRANSPOSE(Weights!$B$11:$B$18))/SUM(TRANSPOSE(Weights!$B$11:$B$18)),1)*100</f>
        <v>0</v>
      </c>
      <c r="S16" s="118">
        <f t="shared" ca="1" si="0"/>
        <v>5.9523692339629158E-4</v>
      </c>
      <c r="T16" s="55"/>
      <c r="U16" s="61"/>
    </row>
    <row r="17" spans="1:22" s="3" customFormat="1" ht="33" customHeight="1">
      <c r="A17" s="206" t="s">
        <v>56</v>
      </c>
      <c r="B17" s="207"/>
      <c r="C17" s="106"/>
      <c r="D17" s="106"/>
      <c r="E17" s="106"/>
      <c r="F17" s="106"/>
      <c r="G17" s="106"/>
      <c r="H17" s="106"/>
      <c r="I17" s="106"/>
      <c r="J17" s="106"/>
      <c r="K17" s="50">
        <f t="array" ref="K17">IFERROR(SUMPRODUCT(C17:J17/3,TRANSPOSE(Weights!$B$11:$B$18))/SUM(TRANSPOSE(Weights!$B$11:$B$18)),0)*100</f>
        <v>0</v>
      </c>
      <c r="L17" s="112"/>
      <c r="M17" s="108"/>
      <c r="N17" s="50">
        <f t="array" ref="N17">IFERROR(K17*VLOOKUP(M17, Weights!$B$5:$C$8, 2, FALSE),VLOOKUP(M17, Weights!$B$5:$C$8, 2, FALSE))</f>
        <v>0</v>
      </c>
      <c r="O17" s="113"/>
      <c r="P17" s="113"/>
      <c r="Q17" s="113"/>
      <c r="R17" s="50">
        <f t="array" ref="R17">VLOOKUP(M17, Weights!$B$5:$C$8, 2, FALSE)*IFERROR(SUMPRODUCT(Weights!B38:I38, TRANSPOSE(Weights!$B$11:$B$18))/SUM(TRANSPOSE(Weights!$B$11:$B$18)),1)*100</f>
        <v>0</v>
      </c>
      <c r="S17" s="118">
        <f t="shared" ca="1" si="0"/>
        <v>4.4633474972087262E-4</v>
      </c>
      <c r="T17" s="55"/>
      <c r="U17" s="61"/>
    </row>
    <row r="18" spans="1:22" s="3" customFormat="1" ht="33" customHeight="1">
      <c r="A18" s="206" t="s">
        <v>55</v>
      </c>
      <c r="B18" s="207"/>
      <c r="C18" s="106"/>
      <c r="D18" s="106"/>
      <c r="E18" s="106"/>
      <c r="F18" s="106"/>
      <c r="G18" s="106"/>
      <c r="H18" s="106"/>
      <c r="I18" s="106"/>
      <c r="J18" s="106"/>
      <c r="K18" s="50">
        <f t="array" ref="K18">IFERROR(SUMPRODUCT(C18:J18/3,TRANSPOSE(Weights!$B$11:$B$18))/SUM(TRANSPOSE(Weights!$B$11:$B$18)),0)*100</f>
        <v>0</v>
      </c>
      <c r="L18" s="112"/>
      <c r="M18" s="108"/>
      <c r="N18" s="50">
        <f t="array" ref="N18">IFERROR(K18*VLOOKUP(M18, Weights!$B$5:$C$8, 2, FALSE),VLOOKUP(M18, Weights!$B$5:$C$8, 2, FALSE))</f>
        <v>0</v>
      </c>
      <c r="O18" s="113"/>
      <c r="P18" s="113"/>
      <c r="Q18" s="113"/>
      <c r="R18" s="50">
        <f t="array" ref="R18">VLOOKUP(M18, Weights!$B$5:$C$8, 2, FALSE)*IFERROR(SUMPRODUCT(Weights!B39:I39, TRANSPOSE(Weights!$B$11:$B$18))/SUM(TRANSPOSE(Weights!$B$11:$B$18)),1)*100</f>
        <v>0</v>
      </c>
      <c r="S18" s="118">
        <f t="shared" ca="1" si="0"/>
        <v>8.0054029422017088E-4</v>
      </c>
      <c r="T18" s="55"/>
      <c r="U18" s="61"/>
    </row>
    <row r="19" spans="1:22" s="3" customFormat="1" ht="33" customHeight="1">
      <c r="A19" s="206" t="s">
        <v>53</v>
      </c>
      <c r="B19" s="207"/>
      <c r="C19" s="106"/>
      <c r="D19" s="106"/>
      <c r="E19" s="106"/>
      <c r="F19" s="106"/>
      <c r="G19" s="106"/>
      <c r="H19" s="106"/>
      <c r="I19" s="106"/>
      <c r="J19" s="106"/>
      <c r="K19" s="50">
        <f t="array" ref="K19">IFERROR(SUMPRODUCT(C19:J19/3,TRANSPOSE(Weights!$B$11:$B$18))/SUM(TRANSPOSE(Weights!$B$11:$B$18)),0)*100</f>
        <v>0</v>
      </c>
      <c r="L19" s="112"/>
      <c r="M19" s="108"/>
      <c r="N19" s="50">
        <f t="array" ref="N19">IFERROR(K19*VLOOKUP(M19, Weights!$B$5:$C$8, 2, FALSE),VLOOKUP(M19, Weights!$B$5:$C$8, 2, FALSE))</f>
        <v>0</v>
      </c>
      <c r="O19" s="113"/>
      <c r="P19" s="113"/>
      <c r="Q19" s="113"/>
      <c r="R19" s="50">
        <f t="array" ref="R19">VLOOKUP(M19, Weights!$B$5:$C$8, 2, FALSE)*IFERROR(SUMPRODUCT(Weights!B40:I40, TRANSPOSE(Weights!$B$11:$B$18))/SUM(TRANSPOSE(Weights!$B$11:$B$18)),1)*100</f>
        <v>0</v>
      </c>
      <c r="S19" s="118">
        <f t="shared" ca="1" si="0"/>
        <v>8.4459746103818565E-5</v>
      </c>
      <c r="T19" s="55"/>
      <c r="U19" s="61"/>
    </row>
    <row r="20" spans="1:22" s="3" customFormat="1" ht="34" customHeight="1" thickBot="1">
      <c r="A20" s="208" t="s">
        <v>85</v>
      </c>
      <c r="B20" s="209"/>
      <c r="C20" s="106"/>
      <c r="D20" s="106"/>
      <c r="E20" s="106"/>
      <c r="F20" s="106"/>
      <c r="G20" s="106"/>
      <c r="H20" s="106"/>
      <c r="I20" s="106"/>
      <c r="J20" s="106"/>
      <c r="K20" s="50">
        <f t="array" ref="K20">IFERROR(SUMPRODUCT(C20:J20/3,TRANSPOSE(Weights!$B$11:$B$18))/SUM(TRANSPOSE(Weights!$B$11:$B$18)),0)*100</f>
        <v>0</v>
      </c>
      <c r="L20" s="112"/>
      <c r="M20" s="108"/>
      <c r="N20" s="50">
        <f t="array" ref="N20">IFERROR(K20*VLOOKUP(M20, Weights!$B$5:$C$8, 2, FALSE),VLOOKUP(M20, Weights!$B$5:$C$8, 2, FALSE))</f>
        <v>0</v>
      </c>
      <c r="O20" s="113"/>
      <c r="P20" s="113"/>
      <c r="Q20" s="113"/>
      <c r="R20" s="50">
        <f t="array" ref="R20">VLOOKUP(M20, Weights!$B$5:$C$8, 2, FALSE)*IFERROR(SUMPRODUCT(Weights!B41:I41, TRANSPOSE(Weights!$B$11:$B$18))/SUM(TRANSPOSE(Weights!$B$11:$B$18)),1)*100</f>
        <v>0</v>
      </c>
      <c r="S20" s="118">
        <f t="shared" ca="1" si="0"/>
        <v>9.7482341532804506E-4</v>
      </c>
      <c r="T20" s="55"/>
      <c r="U20" s="61"/>
    </row>
    <row r="21" spans="1:22" s="3" customFormat="1" ht="34" customHeight="1" thickBot="1">
      <c r="A21" s="200" t="s">
        <v>95</v>
      </c>
      <c r="B21" s="201"/>
      <c r="C21" s="62"/>
      <c r="D21" s="62"/>
      <c r="E21" s="62"/>
      <c r="F21" s="62"/>
      <c r="G21" s="62"/>
      <c r="H21" s="62"/>
      <c r="I21" s="62"/>
      <c r="J21" s="62"/>
      <c r="K21" s="63"/>
      <c r="L21" s="64"/>
      <c r="M21" s="64"/>
      <c r="N21" s="63"/>
      <c r="O21" s="63"/>
      <c r="P21" s="63"/>
      <c r="Q21" s="63"/>
      <c r="R21" s="65"/>
      <c r="S21" s="118"/>
      <c r="T21" s="55"/>
      <c r="U21" s="61"/>
    </row>
    <row r="22" spans="1:22" ht="38.5" customHeight="1">
      <c r="A22" s="204" t="s">
        <v>64</v>
      </c>
      <c r="B22" s="205"/>
      <c r="C22" s="106"/>
      <c r="D22" s="106"/>
      <c r="E22" s="106"/>
      <c r="F22" s="106"/>
      <c r="G22" s="106"/>
      <c r="H22" s="106"/>
      <c r="I22" s="106"/>
      <c r="J22" s="106"/>
      <c r="K22" s="50">
        <f t="array" ref="K22">IFERROR(SUMPRODUCT(C22:J22/3,TRANSPOSE(Weights!$B$11:$B$18))/SUM(TRANSPOSE(Weights!$B$11:$B$18)),0)*100</f>
        <v>0</v>
      </c>
      <c r="L22" s="108"/>
      <c r="M22" s="108"/>
      <c r="N22" s="50">
        <f t="array" ref="N22">IFERROR(K22*VLOOKUP(M22, Weights!$B$5:$C$8, 2, FALSE),VLOOKUP(M22, Weights!$B$5:$C$8, 2, FALSE))</f>
        <v>0</v>
      </c>
      <c r="O22" s="113"/>
      <c r="P22" s="113"/>
      <c r="Q22" s="113"/>
      <c r="R22" s="50">
        <f t="array" ref="R22">VLOOKUP(M22, Weights!$B$5:$C$8, 2, FALSE)*IFERROR(SUMPRODUCT(Weights!B43:I43, TRANSPOSE(Weights!$B$11:$B$18))/SUM(TRANSPOSE(Weights!$B$11:$B$18)),1)*100</f>
        <v>0</v>
      </c>
      <c r="S22" s="118">
        <f ca="1">R22+RAND()/1000</f>
        <v>7.7451444349674358E-4</v>
      </c>
      <c r="T22" s="66"/>
      <c r="U22" s="21"/>
      <c r="V22" s="1"/>
    </row>
    <row r="23" spans="1:22" ht="35" customHeight="1">
      <c r="A23" s="198" t="s">
        <v>65</v>
      </c>
      <c r="B23" s="199"/>
      <c r="C23" s="106"/>
      <c r="D23" s="106"/>
      <c r="E23" s="106"/>
      <c r="F23" s="106"/>
      <c r="G23" s="106"/>
      <c r="H23" s="106"/>
      <c r="I23" s="106"/>
      <c r="J23" s="106"/>
      <c r="K23" s="50">
        <f t="array" ref="K23">IFERROR(SUMPRODUCT(C23:J23/3,TRANSPOSE(Weights!$B$11:$B$18))/SUM(TRANSPOSE(Weights!$B$11:$B$18)),0)*100</f>
        <v>0</v>
      </c>
      <c r="L23" s="110"/>
      <c r="M23" s="108"/>
      <c r="N23" s="50">
        <f t="array" ref="N23">IFERROR(K23*VLOOKUP(M23, Weights!$B$5:$C$8, 2, FALSE),VLOOKUP(M23, Weights!$B$5:$C$8, 2, FALSE))</f>
        <v>0</v>
      </c>
      <c r="O23" s="113"/>
      <c r="P23" s="113"/>
      <c r="Q23" s="113"/>
      <c r="R23" s="50">
        <f t="array" ref="R23">VLOOKUP(M23, Weights!$B$5:$C$8, 2, FALSE)*IFERROR(SUMPRODUCT(Weights!B44:I44, TRANSPOSE(Weights!$B$11:$B$18))/SUM(TRANSPOSE(Weights!$B$11:$B$18)),1)*100</f>
        <v>0</v>
      </c>
      <c r="S23" s="118">
        <f t="shared" ref="S23:S25" ca="1" si="1">R23+RAND()/1000</f>
        <v>9.1726510396718849E-4</v>
      </c>
      <c r="T23" s="66"/>
      <c r="U23" s="21"/>
      <c r="V23" s="1"/>
    </row>
    <row r="24" spans="1:22" ht="28.5" customHeight="1">
      <c r="A24" s="198" t="s">
        <v>66</v>
      </c>
      <c r="B24" s="199"/>
      <c r="C24" s="106"/>
      <c r="D24" s="106"/>
      <c r="E24" s="106"/>
      <c r="F24" s="106"/>
      <c r="G24" s="106"/>
      <c r="H24" s="106"/>
      <c r="I24" s="106"/>
      <c r="J24" s="106"/>
      <c r="K24" s="50">
        <f t="array" ref="K24">IFERROR(SUMPRODUCT(C24:J24/3,TRANSPOSE(Weights!$B$11:$B$18))/SUM(TRANSPOSE(Weights!$B$11:$B$18)),0)*100</f>
        <v>0</v>
      </c>
      <c r="L24" s="110"/>
      <c r="M24" s="108"/>
      <c r="N24" s="50">
        <f t="array" ref="N24">IFERROR(K24*VLOOKUP(M24, Weights!$B$5:$C$8, 2, FALSE),VLOOKUP(M24, Weights!$B$5:$C$8, 2, FALSE))</f>
        <v>0</v>
      </c>
      <c r="O24" s="113"/>
      <c r="P24" s="113"/>
      <c r="Q24" s="113"/>
      <c r="R24" s="50">
        <f t="array" ref="R24">VLOOKUP(M24, Weights!$B$5:$C$8, 2, FALSE)*IFERROR(SUMPRODUCT(Weights!B45:I45, TRANSPOSE(Weights!$B$11:$B$18))/SUM(TRANSPOSE(Weights!$B$11:$B$18)),1)*100</f>
        <v>0</v>
      </c>
      <c r="S24" s="118">
        <f t="shared" ca="1" si="1"/>
        <v>8.2194762849745727E-4</v>
      </c>
      <c r="T24" s="66"/>
      <c r="U24" s="21"/>
      <c r="V24" s="1"/>
    </row>
    <row r="25" spans="1:22" ht="32.5" customHeight="1" thickBot="1">
      <c r="A25" s="198" t="s">
        <v>58</v>
      </c>
      <c r="B25" s="199"/>
      <c r="C25" s="106"/>
      <c r="D25" s="106"/>
      <c r="E25" s="106"/>
      <c r="F25" s="106"/>
      <c r="G25" s="106"/>
      <c r="H25" s="106"/>
      <c r="I25" s="106"/>
      <c r="J25" s="106"/>
      <c r="K25" s="50">
        <f t="array" ref="K25">IFERROR(SUMPRODUCT(C25:J25/3,TRANSPOSE(Weights!$B$11:$B$18))/SUM(TRANSPOSE(Weights!$B$11:$B$18)),0)*100</f>
        <v>0</v>
      </c>
      <c r="L25" s="110"/>
      <c r="M25" s="108"/>
      <c r="N25" s="50">
        <f t="array" ref="N25">IFERROR(K25*VLOOKUP(M25, Weights!$B$5:$C$8, 2, FALSE),VLOOKUP(M25, Weights!$B$5:$C$8, 2, FALSE))</f>
        <v>0</v>
      </c>
      <c r="O25" s="113"/>
      <c r="P25" s="113"/>
      <c r="Q25" s="113"/>
      <c r="R25" s="50">
        <f t="array" ref="R25">VLOOKUP(M25, Weights!$B$5:$C$8, 2, FALSE)*IFERROR(SUMPRODUCT(Weights!B46:I46, TRANSPOSE(Weights!$B$11:$B$18))/SUM(TRANSPOSE(Weights!$B$11:$B$18)),1)*100</f>
        <v>0</v>
      </c>
      <c r="S25" s="118">
        <f t="shared" ca="1" si="1"/>
        <v>2.708927322685454E-4</v>
      </c>
      <c r="T25" s="66"/>
      <c r="U25" s="21"/>
      <c r="V25" s="1"/>
    </row>
    <row r="26" spans="1:22" ht="37" customHeight="1" thickBot="1">
      <c r="A26" s="200" t="s">
        <v>76</v>
      </c>
      <c r="B26" s="201"/>
      <c r="C26" s="67"/>
      <c r="D26" s="67"/>
      <c r="E26" s="67"/>
      <c r="F26" s="67"/>
      <c r="G26" s="67"/>
      <c r="H26" s="67"/>
      <c r="I26" s="67"/>
      <c r="J26" s="67"/>
      <c r="K26" s="63"/>
      <c r="L26" s="63"/>
      <c r="M26" s="63"/>
      <c r="N26" s="63"/>
      <c r="O26" s="63"/>
      <c r="P26" s="63"/>
      <c r="Q26" s="63"/>
      <c r="R26" s="68"/>
      <c r="S26" s="119"/>
      <c r="T26" s="66"/>
      <c r="U26" s="21"/>
      <c r="V26" s="1"/>
    </row>
    <row r="27" spans="1:22" s="3" customFormat="1" ht="47.5" customHeight="1">
      <c r="A27" s="204" t="s">
        <v>60</v>
      </c>
      <c r="B27" s="205"/>
      <c r="C27" s="106"/>
      <c r="D27" s="106"/>
      <c r="E27" s="106"/>
      <c r="F27" s="106"/>
      <c r="G27" s="106"/>
      <c r="H27" s="106"/>
      <c r="I27" s="106"/>
      <c r="J27" s="106"/>
      <c r="K27" s="50">
        <f t="array" ref="K27">IFERROR(SUMPRODUCT(C27:J27/3,TRANSPOSE(Weights!$B$11:$B$18))/SUM(TRANSPOSE(Weights!$B$11:$B$18)),0)*100</f>
        <v>0</v>
      </c>
      <c r="L27" s="111"/>
      <c r="M27" s="108"/>
      <c r="N27" s="50">
        <f t="array" ref="N27">IFERROR(K27*VLOOKUP(M27, Weights!$B$5:$C$8, 2, FALSE),VLOOKUP(M27, Weights!$B$5:$C$8, 2, FALSE))</f>
        <v>0</v>
      </c>
      <c r="O27" s="113"/>
      <c r="P27" s="113"/>
      <c r="Q27" s="113"/>
      <c r="R27" s="50">
        <f t="array" ref="R27">VLOOKUP(M27, Weights!$B$5:$C$8, 2, FALSE)*IFERROR(SUMPRODUCT(Weights!B48:I48, TRANSPOSE(Weights!$B$11:$B$18))/SUM(TRANSPOSE(Weights!$B$11:$B$18)),1)*100</f>
        <v>0</v>
      </c>
      <c r="S27" s="118">
        <f ca="1">R27+RAND()/1000</f>
        <v>4.857162595088005E-5</v>
      </c>
      <c r="T27" s="55"/>
      <c r="U27" s="61"/>
    </row>
    <row r="28" spans="1:22" s="3" customFormat="1" ht="29" customHeight="1">
      <c r="A28" s="198" t="s">
        <v>61</v>
      </c>
      <c r="B28" s="199"/>
      <c r="C28" s="106"/>
      <c r="D28" s="106"/>
      <c r="E28" s="106"/>
      <c r="F28" s="106"/>
      <c r="G28" s="106"/>
      <c r="H28" s="106"/>
      <c r="I28" s="106"/>
      <c r="J28" s="106"/>
      <c r="K28" s="50">
        <f t="array" ref="K28">IFERROR(SUMPRODUCT(C28:J28/3,TRANSPOSE(Weights!$B$11:$B$18))/SUM(TRANSPOSE(Weights!$B$11:$B$18)),0)*100</f>
        <v>0</v>
      </c>
      <c r="L28" s="111"/>
      <c r="M28" s="108"/>
      <c r="N28" s="50">
        <f t="array" ref="N28">IFERROR(K28*VLOOKUP(M28, Weights!$B$5:$C$8, 2, FALSE),VLOOKUP(M28, Weights!$B$5:$C$8, 2, FALSE))</f>
        <v>0</v>
      </c>
      <c r="O28" s="113"/>
      <c r="P28" s="113"/>
      <c r="Q28" s="113"/>
      <c r="R28" s="50">
        <f t="array" ref="R28">VLOOKUP(M28, Weights!$B$5:$C$8, 2, FALSE)*IFERROR(SUMPRODUCT(Weights!B49:I49, TRANSPOSE(Weights!$B$11:$B$18))/SUM(TRANSPOSE(Weights!$B$11:$B$18)),1)*100</f>
        <v>0</v>
      </c>
      <c r="S28" s="118">
        <f t="shared" ref="S28:S44" ca="1" si="2">R28+RAND()/1000</f>
        <v>8.931745095865116E-4</v>
      </c>
      <c r="T28" s="55"/>
      <c r="U28" s="61"/>
    </row>
    <row r="29" spans="1:22" s="3" customFormat="1" ht="32" customHeight="1">
      <c r="A29" s="198" t="s">
        <v>59</v>
      </c>
      <c r="B29" s="199"/>
      <c r="C29" s="106"/>
      <c r="D29" s="106"/>
      <c r="E29" s="106"/>
      <c r="F29" s="106"/>
      <c r="G29" s="106"/>
      <c r="H29" s="106"/>
      <c r="I29" s="106"/>
      <c r="J29" s="106"/>
      <c r="K29" s="50">
        <f t="array" ref="K29">IFERROR(SUMPRODUCT(C29:J29/3,TRANSPOSE(Weights!$B$11:$B$18))/SUM(TRANSPOSE(Weights!$B$11:$B$18)),0)*100</f>
        <v>0</v>
      </c>
      <c r="L29" s="111"/>
      <c r="M29" s="108"/>
      <c r="N29" s="50">
        <f t="array" ref="N29">IFERROR(K29*VLOOKUP(M29, Weights!$B$5:$C$8, 2, FALSE),VLOOKUP(M29, Weights!$B$5:$C$8, 2, FALSE))</f>
        <v>0</v>
      </c>
      <c r="O29" s="113"/>
      <c r="P29" s="113"/>
      <c r="Q29" s="113"/>
      <c r="R29" s="50">
        <f t="array" ref="R29">VLOOKUP(M29, Weights!$B$5:$C$8, 2, FALSE)*IFERROR(SUMPRODUCT(Weights!B50:I50, TRANSPOSE(Weights!$B$11:$B$18))/SUM(TRANSPOSE(Weights!$B$11:$B$18)),1)*100</f>
        <v>0</v>
      </c>
      <c r="S29" s="118">
        <f t="shared" ca="1" si="2"/>
        <v>6.8248107403352267E-4</v>
      </c>
      <c r="T29" s="55"/>
      <c r="U29" s="61"/>
    </row>
    <row r="30" spans="1:22" s="3" customFormat="1" ht="30.5" customHeight="1">
      <c r="A30" s="198" t="s">
        <v>63</v>
      </c>
      <c r="B30" s="199"/>
      <c r="C30" s="106"/>
      <c r="D30" s="106"/>
      <c r="E30" s="106"/>
      <c r="F30" s="106"/>
      <c r="G30" s="106"/>
      <c r="H30" s="106"/>
      <c r="I30" s="106"/>
      <c r="J30" s="106"/>
      <c r="K30" s="50">
        <f t="array" ref="K30">IFERROR(SUMPRODUCT(C30:J30/3,TRANSPOSE(Weights!$B$11:$B$18))/SUM(TRANSPOSE(Weights!$B$11:$B$18)),0)*100</f>
        <v>0</v>
      </c>
      <c r="L30" s="111"/>
      <c r="M30" s="108"/>
      <c r="N30" s="50">
        <f t="array" ref="N30">IFERROR(K30*VLOOKUP(M30, Weights!$B$5:$C$8, 2, FALSE),VLOOKUP(M30, Weights!$B$5:$C$8, 2, FALSE))</f>
        <v>0</v>
      </c>
      <c r="O30" s="113"/>
      <c r="P30" s="113"/>
      <c r="Q30" s="113"/>
      <c r="R30" s="50">
        <f t="array" ref="R30">VLOOKUP(M30, Weights!$B$5:$C$8, 2, FALSE)*IFERROR(SUMPRODUCT(Weights!B51:I51, TRANSPOSE(Weights!$B$11:$B$18))/SUM(TRANSPOSE(Weights!$B$11:$B$18)),1)*100</f>
        <v>0</v>
      </c>
      <c r="S30" s="118">
        <f t="shared" ca="1" si="2"/>
        <v>2.2693854354441289E-4</v>
      </c>
      <c r="T30" s="55"/>
      <c r="U30" s="61"/>
    </row>
    <row r="31" spans="1:22" s="3" customFormat="1" ht="27.5" customHeight="1" thickBot="1">
      <c r="A31" s="206" t="s">
        <v>62</v>
      </c>
      <c r="B31" s="207"/>
      <c r="C31" s="106"/>
      <c r="D31" s="106"/>
      <c r="E31" s="106"/>
      <c r="F31" s="106"/>
      <c r="G31" s="106"/>
      <c r="H31" s="106"/>
      <c r="I31" s="106"/>
      <c r="J31" s="106"/>
      <c r="K31" s="50">
        <f t="array" ref="K31">IFERROR(SUMPRODUCT(C31:J31/3,TRANSPOSE(Weights!$B$11:$B$18))/SUM(TRANSPOSE(Weights!$B$11:$B$18)),0)*100</f>
        <v>0</v>
      </c>
      <c r="L31" s="111"/>
      <c r="M31" s="108"/>
      <c r="N31" s="50">
        <f t="array" ref="N31">IFERROR(K31*VLOOKUP(M31, Weights!$B$5:$C$8, 2, FALSE),VLOOKUP(M31, Weights!$B$5:$C$8, 2, FALSE))</f>
        <v>0</v>
      </c>
      <c r="O31" s="113"/>
      <c r="P31" s="113"/>
      <c r="Q31" s="113"/>
      <c r="R31" s="50">
        <f t="array" ref="R31">VLOOKUP(M31, Weights!$B$5:$C$8, 2, FALSE)*IFERROR(SUMPRODUCT(Weights!B52:I52, TRANSPOSE(Weights!$B$11:$B$18))/SUM(TRANSPOSE(Weights!$B$11:$B$18)),1)*100</f>
        <v>0</v>
      </c>
      <c r="S31" s="118">
        <f t="shared" ca="1" si="2"/>
        <v>8.8684833815371334E-4</v>
      </c>
      <c r="T31" s="55"/>
      <c r="U31" s="61"/>
    </row>
    <row r="32" spans="1:22" ht="37" customHeight="1" thickBot="1">
      <c r="A32" s="200" t="s">
        <v>137</v>
      </c>
      <c r="B32" s="201"/>
      <c r="C32" s="67"/>
      <c r="D32" s="67"/>
      <c r="E32" s="67"/>
      <c r="F32" s="67"/>
      <c r="G32" s="67"/>
      <c r="H32" s="67"/>
      <c r="I32" s="67"/>
      <c r="J32" s="67"/>
      <c r="K32" s="63"/>
      <c r="L32" s="63"/>
      <c r="M32" s="63"/>
      <c r="N32" s="63"/>
      <c r="O32" s="63"/>
      <c r="P32" s="63"/>
      <c r="Q32" s="63"/>
      <c r="R32" s="68"/>
      <c r="S32" s="119"/>
      <c r="T32" s="66"/>
      <c r="U32" s="21"/>
      <c r="V32" s="1"/>
    </row>
    <row r="33" spans="1:22" ht="27" customHeight="1">
      <c r="A33" s="204" t="s">
        <v>139</v>
      </c>
      <c r="B33" s="205"/>
      <c r="C33" s="106"/>
      <c r="D33" s="106"/>
      <c r="E33" s="106"/>
      <c r="F33" s="106"/>
      <c r="G33" s="106"/>
      <c r="H33" s="106"/>
      <c r="I33" s="106"/>
      <c r="J33" s="106"/>
      <c r="K33" s="50">
        <f t="array" ref="K33">IFERROR(SUMPRODUCT(C33:J33/3,TRANSPOSE(Weights!$B$11:$B$18))/SUM(TRANSPOSE(Weights!$B$11:$B$18)),0)*100</f>
        <v>0</v>
      </c>
      <c r="L33" s="111"/>
      <c r="M33" s="108"/>
      <c r="N33" s="50">
        <f t="array" ref="N33">IFERROR(K33*VLOOKUP(M33, Weights!$B$5:$C$8, 2, FALSE),VLOOKUP(M33, Weights!$B$5:$C$8, 2, FALSE))</f>
        <v>0</v>
      </c>
      <c r="O33" s="113"/>
      <c r="P33" s="113"/>
      <c r="Q33" s="113"/>
      <c r="R33" s="50">
        <f t="array" ref="R33">VLOOKUP(M33, Weights!$B$5:$C$8, 2, FALSE)*IFERROR(SUMPRODUCT(Weights!B54:I54, TRANSPOSE(Weights!$B$11:$B$18))/SUM(TRANSPOSE(Weights!$B$11:$B$18)),1)*100</f>
        <v>0</v>
      </c>
      <c r="S33" s="118">
        <f t="shared" ca="1" si="2"/>
        <v>8.6120836182558723E-5</v>
      </c>
      <c r="U33" s="7"/>
      <c r="V33" s="1"/>
    </row>
    <row r="34" spans="1:22" ht="27.5" customHeight="1">
      <c r="A34" s="198" t="s">
        <v>138</v>
      </c>
      <c r="B34" s="199"/>
      <c r="C34" s="106"/>
      <c r="D34" s="106"/>
      <c r="E34" s="106"/>
      <c r="F34" s="106"/>
      <c r="G34" s="106"/>
      <c r="H34" s="106"/>
      <c r="I34" s="106"/>
      <c r="J34" s="106"/>
      <c r="K34" s="50">
        <f t="array" ref="K34">IFERROR(SUMPRODUCT(C34:J34/3,TRANSPOSE(Weights!$B$11:$B$18))/SUM(TRANSPOSE(Weights!$B$11:$B$18)),0)*100</f>
        <v>0</v>
      </c>
      <c r="L34" s="111"/>
      <c r="M34" s="108"/>
      <c r="N34" s="50">
        <f t="array" ref="N34">IFERROR(K34*VLOOKUP(M34, Weights!$B$5:$C$8, 2, FALSE),VLOOKUP(M34, Weights!$B$5:$C$8, 2, FALSE))</f>
        <v>0</v>
      </c>
      <c r="O34" s="113"/>
      <c r="P34" s="113"/>
      <c r="Q34" s="113"/>
      <c r="R34" s="50">
        <f t="array" ref="R34">VLOOKUP(M34, Weights!$B$5:$C$8, 2, FALSE)*IFERROR(SUMPRODUCT(Weights!B55:I55, TRANSPOSE(Weights!$B$11:$B$18))/SUM(TRANSPOSE(Weights!$B$11:$B$18)),1)*100</f>
        <v>0</v>
      </c>
      <c r="S34" s="118">
        <f t="shared" ca="1" si="2"/>
        <v>7.7865094173725207E-4</v>
      </c>
      <c r="U34" s="7"/>
      <c r="V34" s="1"/>
    </row>
    <row r="35" spans="1:22" ht="27" customHeight="1">
      <c r="A35" s="198" t="s">
        <v>140</v>
      </c>
      <c r="B35" s="199"/>
      <c r="C35" s="106"/>
      <c r="D35" s="106"/>
      <c r="E35" s="106"/>
      <c r="F35" s="106"/>
      <c r="G35" s="106"/>
      <c r="H35" s="106"/>
      <c r="I35" s="106"/>
      <c r="J35" s="106"/>
      <c r="K35" s="50">
        <f t="array" ref="K35">IFERROR(SUMPRODUCT(C35:J35/3,TRANSPOSE(Weights!$B$11:$B$18))/SUM(TRANSPOSE(Weights!$B$11:$B$18)),0)*100</f>
        <v>0</v>
      </c>
      <c r="L35" s="111"/>
      <c r="M35" s="108"/>
      <c r="N35" s="50">
        <f t="array" ref="N35">IFERROR(K35*VLOOKUP(M35, Weights!$B$5:$C$8, 2, FALSE),VLOOKUP(M35, Weights!$B$5:$C$8, 2, FALSE))</f>
        <v>0</v>
      </c>
      <c r="O35" s="113"/>
      <c r="P35" s="113"/>
      <c r="Q35" s="113"/>
      <c r="R35" s="50">
        <f t="array" ref="R35">VLOOKUP(M35, Weights!$B$5:$C$8, 2, FALSE)*IFERROR(SUMPRODUCT(Weights!B56:I56, TRANSPOSE(Weights!$B$11:$B$18))/SUM(TRANSPOSE(Weights!$B$11:$B$18)),1)*100</f>
        <v>0</v>
      </c>
      <c r="S35" s="118">
        <f t="shared" ca="1" si="2"/>
        <v>3.0197984004202993E-4</v>
      </c>
      <c r="U35" s="7"/>
      <c r="V35" s="1"/>
    </row>
    <row r="36" spans="1:22" ht="27" customHeight="1">
      <c r="A36" s="198" t="s">
        <v>57</v>
      </c>
      <c r="B36" s="199"/>
      <c r="C36" s="106"/>
      <c r="D36" s="106"/>
      <c r="E36" s="106"/>
      <c r="F36" s="106"/>
      <c r="G36" s="106"/>
      <c r="H36" s="106"/>
      <c r="I36" s="106"/>
      <c r="J36" s="106"/>
      <c r="K36" s="50">
        <f t="array" ref="K36">IFERROR(SUMPRODUCT(C36:J36/3,TRANSPOSE(Weights!$B$11:$B$18))/SUM(TRANSPOSE(Weights!$B$11:$B$18)),0)*100</f>
        <v>0</v>
      </c>
      <c r="L36" s="111"/>
      <c r="M36" s="108"/>
      <c r="N36" s="50">
        <f t="array" ref="N36">IFERROR(K36*VLOOKUP(M36, Weights!$B$5:$C$8, 2, FALSE),VLOOKUP(M36, Weights!$B$5:$C$8, 2, FALSE))</f>
        <v>0</v>
      </c>
      <c r="O36" s="113"/>
      <c r="P36" s="113"/>
      <c r="Q36" s="113"/>
      <c r="R36" s="50">
        <f t="array" ref="R36">VLOOKUP(M36, Weights!$B$5:$C$8, 2, FALSE)*IFERROR(SUMPRODUCT(Weights!B57:I57, TRANSPOSE(Weights!$B$11:$B$18))/SUM(TRANSPOSE(Weights!$B$11:$B$18)),1)*100</f>
        <v>0</v>
      </c>
      <c r="S36" s="118"/>
      <c r="U36" s="7"/>
      <c r="V36" s="1"/>
    </row>
    <row r="37" spans="1:22" ht="27.5" customHeight="1">
      <c r="A37" s="189" t="s">
        <v>141</v>
      </c>
      <c r="B37" s="190"/>
      <c r="C37" s="106"/>
      <c r="D37" s="106"/>
      <c r="E37" s="106"/>
      <c r="F37" s="106"/>
      <c r="G37" s="106"/>
      <c r="H37" s="106"/>
      <c r="I37" s="106"/>
      <c r="J37" s="106"/>
      <c r="K37" s="50">
        <f t="array" ref="K37">IFERROR(SUMPRODUCT(C37:J37/3,TRANSPOSE(Weights!$B$11:$B$18))/SUM(TRANSPOSE(Weights!$B$11:$B$18)),0)*100</f>
        <v>0</v>
      </c>
      <c r="L37" s="111"/>
      <c r="M37" s="108"/>
      <c r="N37" s="50">
        <f t="array" ref="N37">IFERROR(K37*VLOOKUP(M37, Weights!$B$5:$C$8, 2, FALSE),VLOOKUP(M37, Weights!$B$5:$C$8, 2, FALSE))</f>
        <v>0</v>
      </c>
      <c r="O37" s="113"/>
      <c r="P37" s="113"/>
      <c r="Q37" s="113"/>
      <c r="R37" s="50">
        <f>VLOOKUP(M37, Weights!$B$5:$C$8, 2, FALSE)*IFERROR(SUMPRODUCT(Weights!B58:I58, TRANSPOSE(Weights!$B$11:$B$18))/SUM(TRANSPOSE(Weights!$B$11:$B$18)),1)*100</f>
        <v>0</v>
      </c>
      <c r="S37" s="118">
        <f t="shared" ca="1" si="2"/>
        <v>5.2063319032594777E-4</v>
      </c>
      <c r="U37" s="7"/>
      <c r="V37" s="1"/>
    </row>
    <row r="38" spans="1:22" ht="26" customHeight="1" thickBot="1">
      <c r="A38" s="191" t="s">
        <v>141</v>
      </c>
      <c r="B38" s="192"/>
      <c r="C38" s="106"/>
      <c r="D38" s="106"/>
      <c r="E38" s="106"/>
      <c r="F38" s="106"/>
      <c r="G38" s="106"/>
      <c r="H38" s="106"/>
      <c r="I38" s="106"/>
      <c r="J38" s="106"/>
      <c r="K38" s="50">
        <f t="array" ref="K38">IFERROR(SUMPRODUCT(C38:J38/3,TRANSPOSE(Weights!$B$11:$B$18))/SUM(TRANSPOSE(Weights!$B$11:$B$18)),0)*100</f>
        <v>0</v>
      </c>
      <c r="L38" s="111"/>
      <c r="M38" s="108"/>
      <c r="N38" s="50">
        <f t="array" ref="N38">IFERROR(K38*VLOOKUP(M38, Weights!$B$5:$C$8, 2, FALSE),VLOOKUP(M38, Weights!$B$5:$C$8, 2, FALSE))</f>
        <v>0</v>
      </c>
      <c r="O38" s="113"/>
      <c r="P38" s="113"/>
      <c r="Q38" s="113"/>
      <c r="R38" s="50">
        <f>VLOOKUP(M38, Weights!$B$5:$C$8, 2, FALSE)*IFERROR(SUMPRODUCT(Weights!B59:I59, TRANSPOSE(Weights!$B$11:$B$18))/SUM(TRANSPOSE(Weights!$B$11:$B$18)),1)*100</f>
        <v>0</v>
      </c>
      <c r="S38" s="118">
        <f t="shared" ca="1" si="2"/>
        <v>9.8487464436622396E-4</v>
      </c>
      <c r="U38" s="7"/>
      <c r="V38" s="1"/>
    </row>
    <row r="39" spans="1:22" ht="41.5" customHeight="1" thickBot="1">
      <c r="A39" s="200" t="s">
        <v>142</v>
      </c>
      <c r="B39" s="201"/>
      <c r="C39" s="67"/>
      <c r="D39" s="67"/>
      <c r="E39" s="67"/>
      <c r="F39" s="67"/>
      <c r="G39" s="67"/>
      <c r="H39" s="67"/>
      <c r="I39" s="67"/>
      <c r="J39" s="67"/>
      <c r="K39" s="63"/>
      <c r="L39" s="63"/>
      <c r="M39" s="63"/>
      <c r="N39" s="63"/>
      <c r="O39" s="63"/>
      <c r="P39" s="63"/>
      <c r="Q39" s="63"/>
      <c r="R39" s="68"/>
      <c r="S39" s="120"/>
      <c r="U39" s="7"/>
      <c r="V39" s="1"/>
    </row>
    <row r="40" spans="1:22" ht="23.5" customHeight="1">
      <c r="A40" s="202" t="s">
        <v>141</v>
      </c>
      <c r="B40" s="203"/>
      <c r="C40" s="106"/>
      <c r="D40" s="106"/>
      <c r="E40" s="106"/>
      <c r="F40" s="106"/>
      <c r="G40" s="106"/>
      <c r="H40" s="106"/>
      <c r="I40" s="106"/>
      <c r="J40" s="106"/>
      <c r="K40" s="50">
        <f t="array" ref="K40">IFERROR(SUMPRODUCT(C40:J40/3,TRANSPOSE(Weights!$B$11:$B$18))/SUM(TRANSPOSE(Weights!$B$11:$B$18)),0)*100</f>
        <v>0</v>
      </c>
      <c r="L40" s="111"/>
      <c r="M40" s="108"/>
      <c r="N40" s="50">
        <f t="array" ref="N40">IFERROR(K40*VLOOKUP(M40, Weights!$B$5:$C$8, 2, FALSE),VLOOKUP(M40, Weights!$B$5:$C$8, 2, FALSE))</f>
        <v>0</v>
      </c>
      <c r="O40" s="113"/>
      <c r="P40" s="113"/>
      <c r="Q40" s="113"/>
      <c r="R40" s="50">
        <f>VLOOKUP(M40, Weights!$B$5:$C$8, 2, FALSE)*IFERROR(SUMPRODUCT(Weights!B61:I61, TRANSPOSE(Weights!$B$11:$B$18))/SUM(TRANSPOSE(Weights!$B$11:$B$18)),1)*100</f>
        <v>0</v>
      </c>
      <c r="S40" s="118">
        <f t="shared" ca="1" si="2"/>
        <v>9.1029058332461562E-4</v>
      </c>
      <c r="U40" s="7"/>
      <c r="V40" s="1"/>
    </row>
    <row r="41" spans="1:22" ht="26.5" customHeight="1">
      <c r="A41" s="189" t="s">
        <v>141</v>
      </c>
      <c r="B41" s="190"/>
      <c r="C41" s="106"/>
      <c r="D41" s="106"/>
      <c r="E41" s="106"/>
      <c r="F41" s="106"/>
      <c r="G41" s="106"/>
      <c r="H41" s="106"/>
      <c r="I41" s="106"/>
      <c r="J41" s="106"/>
      <c r="K41" s="50">
        <f t="array" ref="K41">IFERROR(SUMPRODUCT(C41:J41/3,TRANSPOSE(Weights!$B$11:$B$18))/SUM(TRANSPOSE(Weights!$B$11:$B$18)),0)*100</f>
        <v>0</v>
      </c>
      <c r="L41" s="111"/>
      <c r="M41" s="108"/>
      <c r="N41" s="50">
        <f t="array" ref="N41">IFERROR(K41*VLOOKUP(M41, Weights!$B$5:$C$8, 2, FALSE),VLOOKUP(M41, Weights!$B$5:$C$8, 2, FALSE))</f>
        <v>0</v>
      </c>
      <c r="O41" s="113"/>
      <c r="P41" s="113"/>
      <c r="Q41" s="113"/>
      <c r="R41" s="50">
        <f>VLOOKUP(M41, Weights!$B$5:$C$8, 2, FALSE)*IFERROR(SUMPRODUCT(Weights!B62:I62, TRANSPOSE(Weights!$B$11:$B$18))/SUM(TRANSPOSE(Weights!$B$11:$B$18)),1)*100</f>
        <v>0</v>
      </c>
      <c r="S41" s="118">
        <f t="shared" ca="1" si="2"/>
        <v>1.7928021929622062E-4</v>
      </c>
      <c r="U41" s="7"/>
      <c r="V41" s="1"/>
    </row>
    <row r="42" spans="1:22" ht="25" customHeight="1">
      <c r="A42" s="189" t="s">
        <v>141</v>
      </c>
      <c r="B42" s="190"/>
      <c r="C42" s="106"/>
      <c r="D42" s="106"/>
      <c r="E42" s="106"/>
      <c r="F42" s="106"/>
      <c r="G42" s="106"/>
      <c r="H42" s="106"/>
      <c r="I42" s="106"/>
      <c r="J42" s="106"/>
      <c r="K42" s="50">
        <f t="array" ref="K42">IFERROR(SUMPRODUCT(C42:J42/3,TRANSPOSE(Weights!$B$11:$B$18))/SUM(TRANSPOSE(Weights!$B$11:$B$18)),0)*100</f>
        <v>0</v>
      </c>
      <c r="L42" s="111"/>
      <c r="M42" s="108"/>
      <c r="N42" s="50">
        <f t="array" ref="N42">IFERROR(K42*VLOOKUP(M42, Weights!$B$5:$C$8, 2, FALSE),VLOOKUP(M42, Weights!$B$5:$C$8, 2, FALSE))</f>
        <v>0</v>
      </c>
      <c r="O42" s="113"/>
      <c r="P42" s="113"/>
      <c r="Q42" s="113"/>
      <c r="R42" s="50">
        <f>VLOOKUP(M42, Weights!$B$5:$C$8, 2, FALSE)*IFERROR(SUMPRODUCT(Weights!B63:I63, TRANSPOSE(Weights!$B$11:$B$18))/SUM(TRANSPOSE(Weights!$B$11:$B$18)),1)*100</f>
        <v>0</v>
      </c>
      <c r="S42" s="118">
        <f t="shared" ca="1" si="2"/>
        <v>7.3791567826921294E-4</v>
      </c>
      <c r="U42" s="7"/>
      <c r="V42" s="1"/>
    </row>
    <row r="43" spans="1:22" ht="26" customHeight="1">
      <c r="A43" s="189" t="s">
        <v>141</v>
      </c>
      <c r="B43" s="190"/>
      <c r="C43" s="106"/>
      <c r="D43" s="106"/>
      <c r="E43" s="106"/>
      <c r="F43" s="106"/>
      <c r="G43" s="106"/>
      <c r="H43" s="106"/>
      <c r="I43" s="106"/>
      <c r="J43" s="106"/>
      <c r="K43" s="50">
        <f t="array" ref="K43">IFERROR(SUMPRODUCT(C43:J43/3,TRANSPOSE(Weights!$B$11:$B$18))/SUM(TRANSPOSE(Weights!$B$11:$B$18)),0)*100</f>
        <v>0</v>
      </c>
      <c r="L43" s="111"/>
      <c r="M43" s="108"/>
      <c r="N43" s="50">
        <f t="array" ref="N43">IFERROR(K43*VLOOKUP(M43, Weights!$B$5:$C$8, 2, FALSE),VLOOKUP(M43, Weights!$B$5:$C$8, 2, FALSE))</f>
        <v>0</v>
      </c>
      <c r="O43" s="113"/>
      <c r="P43" s="113"/>
      <c r="Q43" s="113"/>
      <c r="R43" s="50">
        <f>VLOOKUP(M43, Weights!$B$5:$C$8, 2, FALSE)*IFERROR(SUMPRODUCT(Weights!B64:I64, TRANSPOSE(Weights!$B$11:$B$18))/SUM(TRANSPOSE(Weights!$B$11:$B$18)),1)*100</f>
        <v>0</v>
      </c>
      <c r="S43" s="118">
        <f t="shared" ca="1" si="2"/>
        <v>6.8485191765500905E-4</v>
      </c>
      <c r="U43" s="7"/>
      <c r="V43" s="1"/>
    </row>
    <row r="44" spans="1:22" ht="26" customHeight="1">
      <c r="A44" s="191" t="s">
        <v>141</v>
      </c>
      <c r="B44" s="192"/>
      <c r="C44" s="106"/>
      <c r="D44" s="106"/>
      <c r="E44" s="106"/>
      <c r="F44" s="106"/>
      <c r="G44" s="106"/>
      <c r="H44" s="106"/>
      <c r="I44" s="106"/>
      <c r="J44" s="106"/>
      <c r="K44" s="50">
        <f t="array" ref="K44">IFERROR(SUMPRODUCT(C44:J44/3,TRANSPOSE(Weights!$B$11:$B$18))/SUM(TRANSPOSE(Weights!$B$11:$B$18)),0)*100</f>
        <v>0</v>
      </c>
      <c r="L44" s="111"/>
      <c r="M44" s="108"/>
      <c r="N44" s="50">
        <f t="array" ref="N44">IFERROR(K44*VLOOKUP(M44, Weights!$B$5:$C$8, 2, FALSE),VLOOKUP(M44, Weights!$B$5:$C$8, 2, FALSE))</f>
        <v>0</v>
      </c>
      <c r="O44" s="113"/>
      <c r="P44" s="113"/>
      <c r="Q44" s="113"/>
      <c r="R44" s="50">
        <f>VLOOKUP(M44, Weights!$B$5:$C$8, 2, FALSE)*IFERROR(SUMPRODUCT(Weights!B65:I65, TRANSPOSE(Weights!$B$11:$B$18))/SUM(TRANSPOSE(Weights!$B$11:$B$18)),1)*100</f>
        <v>0</v>
      </c>
      <c r="S44" s="118">
        <f t="shared" ca="1" si="2"/>
        <v>5.414684522620037E-4</v>
      </c>
      <c r="U44" s="7"/>
      <c r="V44" s="1"/>
    </row>
  </sheetData>
  <sheetProtection sheet="1" objects="1" scenarios="1"/>
  <sortState xmlns:xlrd2="http://schemas.microsoft.com/office/spreadsheetml/2017/richdata2" ref="A37:U38">
    <sortCondition descending="1" ref="N37:N38"/>
  </sortState>
  <mergeCells count="46">
    <mergeCell ref="O3:Q4"/>
    <mergeCell ref="C3:K3"/>
    <mergeCell ref="C4:D4"/>
    <mergeCell ref="E4:G4"/>
    <mergeCell ref="A6:B6"/>
    <mergeCell ref="A5:B5"/>
    <mergeCell ref="A7:B7"/>
    <mergeCell ref="A8:B8"/>
    <mergeCell ref="A9:B9"/>
    <mergeCell ref="A15:B15"/>
    <mergeCell ref="A16:B16"/>
    <mergeCell ref="A17:B17"/>
    <mergeCell ref="A18:B18"/>
    <mergeCell ref="A10:B10"/>
    <mergeCell ref="A11:B11"/>
    <mergeCell ref="A12:B12"/>
    <mergeCell ref="A13:B13"/>
    <mergeCell ref="A14:B14"/>
    <mergeCell ref="A24:B24"/>
    <mergeCell ref="A25:B25"/>
    <mergeCell ref="A19:B19"/>
    <mergeCell ref="A20:B20"/>
    <mergeCell ref="A21:B21"/>
    <mergeCell ref="A22:B22"/>
    <mergeCell ref="A23:B23"/>
    <mergeCell ref="A27:B27"/>
    <mergeCell ref="A28:B28"/>
    <mergeCell ref="A29:B29"/>
    <mergeCell ref="A30:B30"/>
    <mergeCell ref="A26:B26"/>
    <mergeCell ref="A43:B43"/>
    <mergeCell ref="A44:B44"/>
    <mergeCell ref="L3:M3"/>
    <mergeCell ref="C2:M2"/>
    <mergeCell ref="A36:B36"/>
    <mergeCell ref="A38:B38"/>
    <mergeCell ref="A39:B39"/>
    <mergeCell ref="A40:B40"/>
    <mergeCell ref="A41:B41"/>
    <mergeCell ref="A42:B42"/>
    <mergeCell ref="A32:B32"/>
    <mergeCell ref="A33:B33"/>
    <mergeCell ref="A34:B34"/>
    <mergeCell ref="A35:B35"/>
    <mergeCell ref="A37:B37"/>
    <mergeCell ref="A31:B31"/>
  </mergeCells>
  <dataValidations count="4">
    <dataValidation type="list" showInputMessage="1" showErrorMessage="1" errorTitle="Invalid likelihood score" error="Please enter a likelihood score of 0 (implausible), 1(low), 2 (moderate), or 3 (high). See &quot;Likelihood Scoring&quot; box to the far right for more information on likelihood scoring. " sqref="M27:M31 M40:M44 M33:M38 M8:M20 M22:M25" xr:uid="{00000000-0002-0000-0100-000000000000}">
      <formula1>"0,1,2,3"</formula1>
    </dataValidation>
    <dataValidation type="list" showInputMessage="1" showErrorMessage="1" errorTitle="Invalid impact score" error="Please enter impact score of 1 (low), 2 (medium), or 3 (high) or leave this cell empty. See &quot;Hazard Impact Scoring Key&quot; tab for more information on impact scoring." sqref="C27:J31 C8:I8 C40:J44 C33:J38 C9:J20 C22:J25" xr:uid="{00000000-0002-0000-0100-000001000000}">
      <formula1>"1,2,3"</formula1>
    </dataValidation>
    <dataValidation type="list" allowBlank="1" showInputMessage="1" showErrorMessage="1" errorTitle="Invalid impact score" error="Please enter impact score of 1 (low), 2 (medium), or 3 (high) or leave this cell empty. See &quot;Hazard Impact Scoring Key&quot; tab for more information on impact scoring." sqref="J8" xr:uid="{00000000-0002-0000-0100-000002000000}">
      <formula1>"1,2,3"</formula1>
    </dataValidation>
    <dataValidation type="list" allowBlank="1" showErrorMessage="1" errorTitle="Invalid preparedness score" error="Please enter a preparedness score of 1 (low), 2 (medium), or 3 (high) or leave this cell blank. See &quot;Preparedness Scoring Key&quot; tab for more information on preparedness scoring. " sqref="O27:Q31 O40:Q44 O33:Q38 O8:Q20 O22:Q25" xr:uid="{00000000-0002-0000-0100-000003000000}">
      <formula1>"1,2,3"</formula1>
    </dataValidation>
  </dataValidations>
  <printOptions horizontalCentered="1" verticalCentered="1"/>
  <pageMargins left="0.25" right="0.25" top="0.25" bottom="0.25" header="0.05" footer="0.05"/>
  <pageSetup scale="40"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36"/>
  <sheetViews>
    <sheetView showGridLines="0" workbookViewId="0">
      <selection activeCell="B22" sqref="B22"/>
    </sheetView>
  </sheetViews>
  <sheetFormatPr baseColWidth="10" defaultColWidth="8.83203125" defaultRowHeight="15"/>
  <cols>
    <col min="1" max="1" width="50.83203125" style="77" customWidth="1"/>
    <col min="2" max="2" width="23.5" style="69" customWidth="1"/>
    <col min="3" max="3" width="27" style="69" customWidth="1"/>
    <col min="4" max="4" width="28.5" customWidth="1"/>
  </cols>
  <sheetData>
    <row r="1" spans="1:10" ht="35" customHeight="1">
      <c r="A1" s="186" t="s">
        <v>126</v>
      </c>
      <c r="B1" s="187"/>
      <c r="C1" s="188"/>
      <c r="D1" s="18"/>
      <c r="E1" s="18"/>
      <c r="F1" s="18"/>
      <c r="G1" s="18"/>
      <c r="H1" s="18"/>
      <c r="I1" s="18"/>
      <c r="J1" s="18"/>
    </row>
    <row r="2" spans="1:10" ht="26" customHeight="1">
      <c r="A2" s="230" t="s">
        <v>127</v>
      </c>
      <c r="B2" s="231"/>
      <c r="C2" s="232"/>
    </row>
    <row r="3" spans="1:10" ht="44" customHeight="1">
      <c r="A3" s="233"/>
      <c r="B3" s="234"/>
      <c r="C3" s="235"/>
    </row>
    <row r="4" spans="1:10" s="19" customFormat="1" ht="20">
      <c r="A4" s="72" t="s">
        <v>112</v>
      </c>
      <c r="B4" s="73" t="s">
        <v>122</v>
      </c>
      <c r="C4" s="73" t="s">
        <v>113</v>
      </c>
    </row>
    <row r="5" spans="1:10" ht="20" customHeight="1">
      <c r="A5" s="74" t="str">
        <f ca="1">INDEX('Pediatric Vulnerability Matrix'!$A$8:$A$44,MATCH(B5,'Pediatric Vulnerability Matrix'!$S$8:$S$44,0))</f>
        <v>&lt;Add region-specific hazard&gt;</v>
      </c>
      <c r="B5" s="75">
        <f ca="1">LARGE(('Pediatric Vulnerability Matrix'!$S$8:$S$20,'Pediatric Vulnerability Matrix'!$S$22:$S$25,'Pediatric Vulnerability Matrix'!$S$27:$S$31, 'Pediatric Vulnerability Matrix'!$S$33:$S$38, 'Pediatric Vulnerability Matrix'!$S$40:$S$44),1)</f>
        <v>9.8487464436622396E-4</v>
      </c>
      <c r="C5" s="76">
        <f t="shared" ref="C5:C36" ca="1" si="0">_xlfn.RANK.EQ(B5, $B$5:$B$36)</f>
        <v>1</v>
      </c>
    </row>
    <row r="6" spans="1:10" ht="20" customHeight="1">
      <c r="A6" s="74" t="str">
        <f ca="1">INDEX('Pediatric Vulnerability Matrix'!$A$8:$A$44,MATCH(B6,'Pediatric Vulnerability Matrix'!$S$8:$S$44,0))</f>
        <v>Floods</v>
      </c>
      <c r="B6" s="75">
        <f ca="1">LARGE(('Pediatric Vulnerability Matrix'!$S$8:$S$20,'Pediatric Vulnerability Matrix'!$S$22:$S$25,'Pediatric Vulnerability Matrix'!$S$27:$S$31, 'Pediatric Vulnerability Matrix'!$S$33:$S$38, 'Pediatric Vulnerability Matrix'!$S$40:$S$44),2)</f>
        <v>9.7482341532804506E-4</v>
      </c>
      <c r="C6" s="76">
        <f t="shared" ca="1" si="0"/>
        <v>2</v>
      </c>
    </row>
    <row r="7" spans="1:10" ht="20" customHeight="1">
      <c r="A7" s="74" t="str">
        <f ca="1">INDEX('Pediatric Vulnerability Matrix'!$A$8:$A$44,MATCH(B7,'Pediatric Vulnerability Matrix'!$S$8:$S$44,0))</f>
        <v>Tornado/Severe Wind</v>
      </c>
      <c r="B7" s="75">
        <f ca="1">LARGE(('Pediatric Vulnerability Matrix'!$S$8:$S$20,'Pediatric Vulnerability Matrix'!$S$22:$S$25,'Pediatric Vulnerability Matrix'!$S$27:$S$31, 'Pediatric Vulnerability Matrix'!$S$33:$S$38, 'Pediatric Vulnerability Matrix'!$S$40:$S$44),3)</f>
        <v>9.7013587978036304E-4</v>
      </c>
      <c r="C7" s="76">
        <f t="shared" ca="1" si="0"/>
        <v>3</v>
      </c>
    </row>
    <row r="8" spans="1:10" ht="20" customHeight="1">
      <c r="A8" s="74" t="str">
        <f ca="1">INDEX('Pediatric Vulnerability Matrix'!$A$8:$A$44,MATCH(B8,'Pediatric Vulnerability Matrix'!$S$8:$S$44,0))</f>
        <v>Mass Casualty Incident (medical/infectious) &gt; 5 victims</v>
      </c>
      <c r="B8" s="75">
        <f ca="1">LARGE(('Pediatric Vulnerability Matrix'!$S$8:$S$20,'Pediatric Vulnerability Matrix'!$S$22:$S$25,'Pediatric Vulnerability Matrix'!$S$27:$S$31, 'Pediatric Vulnerability Matrix'!$S$33:$S$38, 'Pediatric Vulnerability Matrix'!$S$40:$S$44),4)</f>
        <v>9.1726510396718849E-4</v>
      </c>
      <c r="C8" s="76">
        <f t="shared" ca="1" si="0"/>
        <v>4</v>
      </c>
    </row>
    <row r="9" spans="1:10" ht="20" customHeight="1">
      <c r="A9" s="74" t="str">
        <f ca="1">INDEX('Pediatric Vulnerability Matrix'!$A$8:$A$44,MATCH(B9,'Pediatric Vulnerability Matrix'!$S$8:$S$44,0))</f>
        <v>&lt;Add region-specific hazard&gt;</v>
      </c>
      <c r="B9" s="75">
        <f ca="1">LARGE(('Pediatric Vulnerability Matrix'!$S$8:$S$20,'Pediatric Vulnerability Matrix'!$S$22:$S$25,'Pediatric Vulnerability Matrix'!$S$27:$S$31, 'Pediatric Vulnerability Matrix'!$S$33:$S$38, 'Pediatric Vulnerability Matrix'!$S$40:$S$44),5)</f>
        <v>9.1029058332461562E-4</v>
      </c>
      <c r="C9" s="76">
        <f t="shared" ca="1" si="0"/>
        <v>5</v>
      </c>
    </row>
    <row r="10" spans="1:10" ht="20" customHeight="1">
      <c r="A10" s="74" t="str">
        <f ca="1">INDEX('Pediatric Vulnerability Matrix'!$A$8:$A$44,MATCH(B10,'Pediatric Vulnerability Matrix'!$S$8:$S$44,0))</f>
        <v>Biologic</v>
      </c>
      <c r="B10" s="75">
        <f ca="1">LARGE(('Pediatric Vulnerability Matrix'!$S$8:$S$20,'Pediatric Vulnerability Matrix'!$S$22:$S$25,'Pediatric Vulnerability Matrix'!$S$27:$S$31, 'Pediatric Vulnerability Matrix'!$S$33:$S$38, 'Pediatric Vulnerability Matrix'!$S$40:$S$44),6)</f>
        <v>8.931745095865116E-4</v>
      </c>
      <c r="C10" s="76">
        <f t="shared" ca="1" si="0"/>
        <v>6</v>
      </c>
    </row>
    <row r="11" spans="1:10" ht="20" customHeight="1">
      <c r="A11" s="74" t="str">
        <f ca="1">INDEX('Pediatric Vulnerability Matrix'!$A$8:$A$44,MATCH(B11,'Pediatric Vulnerability Matrix'!$S$8:$S$44,0))</f>
        <v>Explosive</v>
      </c>
      <c r="B11" s="75">
        <f ca="1">LARGE(('Pediatric Vulnerability Matrix'!$S$8:$S$20,'Pediatric Vulnerability Matrix'!$S$22:$S$25,'Pediatric Vulnerability Matrix'!$S$27:$S$31, 'Pediatric Vulnerability Matrix'!$S$33:$S$38, 'Pediatric Vulnerability Matrix'!$S$40:$S$44),7)</f>
        <v>8.8684833815371334E-4</v>
      </c>
      <c r="C11" s="76">
        <f t="shared" ca="1" si="0"/>
        <v>7</v>
      </c>
    </row>
    <row r="12" spans="1:10" ht="20" customHeight="1">
      <c r="A12" s="74" t="str">
        <f ca="1">INDEX('Pediatric Vulnerability Matrix'!$A$8:$A$44,MATCH(B12,'Pediatric Vulnerability Matrix'!$S$8:$S$44,0))</f>
        <v>Mass Casualty Incident (hazmat) &gt; 5 victims</v>
      </c>
      <c r="B12" s="75">
        <f ca="1">LARGE(('Pediatric Vulnerability Matrix'!$S$8:$S$20,'Pediatric Vulnerability Matrix'!$S$22:$S$25,'Pediatric Vulnerability Matrix'!$S$27:$S$31, 'Pediatric Vulnerability Matrix'!$S$33:$S$38, 'Pediatric Vulnerability Matrix'!$S$40:$S$44),8)</f>
        <v>8.2194762849745727E-4</v>
      </c>
      <c r="C12" s="76">
        <f t="shared" ca="1" si="0"/>
        <v>8</v>
      </c>
    </row>
    <row r="13" spans="1:10" ht="20" customHeight="1">
      <c r="A13" s="74" t="str">
        <f ca="1">INDEX('Pediatric Vulnerability Matrix'!$A$8:$A$44,MATCH(B13,'Pediatric Vulnerability Matrix'!$S$8:$S$44,0))</f>
        <v>Wildfire</v>
      </c>
      <c r="B13" s="75">
        <f ca="1">LARGE(('Pediatric Vulnerability Matrix'!$S$8:$S$20,'Pediatric Vulnerability Matrix'!$S$22:$S$25,'Pediatric Vulnerability Matrix'!$S$27:$S$31, 'Pediatric Vulnerability Matrix'!$S$33:$S$38, 'Pediatric Vulnerability Matrix'!$S$40:$S$44),9)</f>
        <v>8.0054029422017088E-4</v>
      </c>
      <c r="C13" s="76">
        <f t="shared" ca="1" si="0"/>
        <v>9</v>
      </c>
    </row>
    <row r="14" spans="1:10" ht="20" customHeight="1">
      <c r="A14" s="74" t="str">
        <f ca="1">INDEX('Pediatric Vulnerability Matrix'!$A$8:$A$44,MATCH(B14,'Pediatric Vulnerability Matrix'!$S$8:$S$44,0))</f>
        <v>Landslide</v>
      </c>
      <c r="B14" s="75">
        <f ca="1">LARGE(('Pediatric Vulnerability Matrix'!$S$8:$S$20,'Pediatric Vulnerability Matrix'!$S$22:$S$25,'Pediatric Vulnerability Matrix'!$S$27:$S$31, 'Pediatric Vulnerability Matrix'!$S$33:$S$38, 'Pediatric Vulnerability Matrix'!$S$40:$S$44),10)</f>
        <v>7.8069857862245206E-4</v>
      </c>
      <c r="C14" s="76">
        <f t="shared" ca="1" si="0"/>
        <v>10</v>
      </c>
    </row>
    <row r="15" spans="1:10" ht="20" customHeight="1">
      <c r="A15" s="74" t="str">
        <f ca="1">INDEX('Pediatric Vulnerability Matrix'!$A$8:$A$44,MATCH(B15,'Pediatric Vulnerability Matrix'!$S$8:$S$44,0))</f>
        <v>Water Outage</v>
      </c>
      <c r="B15" s="75">
        <f ca="1">LARGE(('Pediatric Vulnerability Matrix'!$S$8:$S$20,'Pediatric Vulnerability Matrix'!$S$22:$S$25,'Pediatric Vulnerability Matrix'!$S$27:$S$31, 'Pediatric Vulnerability Matrix'!$S$33:$S$38, 'Pediatric Vulnerability Matrix'!$S$40:$S$44),11)</f>
        <v>7.7865094173725207E-4</v>
      </c>
      <c r="C15" s="76">
        <f t="shared" ca="1" si="0"/>
        <v>11</v>
      </c>
    </row>
    <row r="16" spans="1:10" ht="20" customHeight="1">
      <c r="A16" s="74" t="str">
        <f ca="1">INDEX('Pediatric Vulnerability Matrix'!$A$8:$A$44,MATCH(B16,'Pediatric Vulnerability Matrix'!$S$8:$S$44,0))</f>
        <v>Mass Casualty Incident (trauma) &gt; 5 victims</v>
      </c>
      <c r="B16" s="75">
        <f ca="1">LARGE(('Pediatric Vulnerability Matrix'!$S$8:$S$20,'Pediatric Vulnerability Matrix'!$S$22:$S$25,'Pediatric Vulnerability Matrix'!$S$27:$S$31, 'Pediatric Vulnerability Matrix'!$S$33:$S$38, 'Pediatric Vulnerability Matrix'!$S$40:$S$44),12)</f>
        <v>7.7451444349674358E-4</v>
      </c>
      <c r="C16" s="76">
        <f t="shared" ca="1" si="0"/>
        <v>12</v>
      </c>
    </row>
    <row r="17" spans="1:3" ht="20" customHeight="1">
      <c r="A17" s="74" t="str">
        <f ca="1">INDEX('Pediatric Vulnerability Matrix'!$A$8:$A$44,MATCH(B17,'Pediatric Vulnerability Matrix'!$S$8:$S$44,0))</f>
        <v>&lt;Add region-specific hazard&gt;</v>
      </c>
      <c r="B17" s="75">
        <f ca="1">LARGE(('Pediatric Vulnerability Matrix'!$S$8:$S$20,'Pediatric Vulnerability Matrix'!$S$22:$S$25,'Pediatric Vulnerability Matrix'!$S$27:$S$31, 'Pediatric Vulnerability Matrix'!$S$33:$S$38, 'Pediatric Vulnerability Matrix'!$S$40:$S$44),13)</f>
        <v>7.3791567826921294E-4</v>
      </c>
      <c r="C17" s="76">
        <f t="shared" ca="1" si="0"/>
        <v>13</v>
      </c>
    </row>
    <row r="18" spans="1:3" ht="20" customHeight="1">
      <c r="A18" s="74" t="str">
        <f ca="1">INDEX('Pediatric Vulnerability Matrix'!$A$8:$A$44,MATCH(B18,'Pediatric Vulnerability Matrix'!$S$8:$S$44,0))</f>
        <v>&lt;Add region-specific hazard&gt;</v>
      </c>
      <c r="B18" s="75">
        <f ca="1">LARGE(('Pediatric Vulnerability Matrix'!$S$8:$S$20,'Pediatric Vulnerability Matrix'!$S$22:$S$25,'Pediatric Vulnerability Matrix'!$S$27:$S$31, 'Pediatric Vulnerability Matrix'!$S$33:$S$38, 'Pediatric Vulnerability Matrix'!$S$40:$S$44),14)</f>
        <v>6.8485191765500905E-4</v>
      </c>
      <c r="C18" s="76">
        <f t="shared" ca="1" si="0"/>
        <v>14</v>
      </c>
    </row>
    <row r="19" spans="1:3" ht="20" customHeight="1">
      <c r="A19" s="74" t="str">
        <f ca="1">INDEX('Pediatric Vulnerability Matrix'!$A$8:$A$44,MATCH(B19,'Pediatric Vulnerability Matrix'!$S$8:$S$44,0))</f>
        <v>Radiologic</v>
      </c>
      <c r="B19" s="75">
        <f ca="1">LARGE(('Pediatric Vulnerability Matrix'!$S$8:$S$20,'Pediatric Vulnerability Matrix'!$S$22:$S$25,'Pediatric Vulnerability Matrix'!$S$27:$S$31, 'Pediatric Vulnerability Matrix'!$S$33:$S$38, 'Pediatric Vulnerability Matrix'!$S$40:$S$44),15)</f>
        <v>6.8248107403352267E-4</v>
      </c>
      <c r="C19" s="76">
        <f t="shared" ca="1" si="0"/>
        <v>15</v>
      </c>
    </row>
    <row r="20" spans="1:3" ht="20" customHeight="1">
      <c r="A20" s="74" t="str">
        <f ca="1">INDEX('Pediatric Vulnerability Matrix'!$A$8:$A$44,MATCH(B20,'Pediatric Vulnerability Matrix'!$S$8:$S$44,0))</f>
        <v>Tidal Wave/Tsunami</v>
      </c>
      <c r="B20" s="75">
        <f ca="1">LARGE(('Pediatric Vulnerability Matrix'!$S$8:$S$20,'Pediatric Vulnerability Matrix'!$S$22:$S$25,'Pediatric Vulnerability Matrix'!$S$27:$S$31, 'Pediatric Vulnerability Matrix'!$S$33:$S$38, 'Pediatric Vulnerability Matrix'!$S$40:$S$44),16)</f>
        <v>5.9523692339629158E-4</v>
      </c>
      <c r="C20" s="76">
        <f t="shared" ca="1" si="0"/>
        <v>16</v>
      </c>
    </row>
    <row r="21" spans="1:3" ht="20" customHeight="1">
      <c r="A21" s="74" t="str">
        <f ca="1">INDEX('Pediatric Vulnerability Matrix'!$A$8:$A$44,MATCH(B21,'Pediatric Vulnerability Matrix'!$S$8:$S$44,0))</f>
        <v>&lt;Add region-specific hazard&gt;</v>
      </c>
      <c r="B21" s="75">
        <f ca="1">LARGE(('Pediatric Vulnerability Matrix'!$S$8:$S$20,'Pediatric Vulnerability Matrix'!$S$22:$S$25,'Pediatric Vulnerability Matrix'!$S$27:$S$31, 'Pediatric Vulnerability Matrix'!$S$33:$S$38, 'Pediatric Vulnerability Matrix'!$S$40:$S$44),17)</f>
        <v>5.414684522620037E-4</v>
      </c>
      <c r="C21" s="76">
        <f t="shared" ca="1" si="0"/>
        <v>17</v>
      </c>
    </row>
    <row r="22" spans="1:3" ht="20" customHeight="1">
      <c r="A22" s="74" t="str">
        <f ca="1">INDEX('Pediatric Vulnerability Matrix'!$A$8:$A$44,MATCH(B22,'Pediatric Vulnerability Matrix'!$S$8:$S$44,0))</f>
        <v>&lt;Add region-specific hazard&gt;</v>
      </c>
      <c r="B22" s="75">
        <f ca="1">LARGE(('Pediatric Vulnerability Matrix'!$S$8:$S$20,'Pediatric Vulnerability Matrix'!$S$22:$S$25,'Pediatric Vulnerability Matrix'!$S$27:$S$31, 'Pediatric Vulnerability Matrix'!$S$33:$S$38, 'Pediatric Vulnerability Matrix'!$S$40:$S$44),18)</f>
        <v>5.2063319032594777E-4</v>
      </c>
      <c r="C22" s="76">
        <f t="shared" ca="1" si="0"/>
        <v>18</v>
      </c>
    </row>
    <row r="23" spans="1:3" ht="20" customHeight="1">
      <c r="A23" s="74" t="str">
        <f ca="1">INDEX('Pediatric Vulnerability Matrix'!$A$8:$A$44,MATCH(B23,'Pediatric Vulnerability Matrix'!$S$8:$S$44,0))</f>
        <v>Volcano</v>
      </c>
      <c r="B23" s="75">
        <f ca="1">LARGE(('Pediatric Vulnerability Matrix'!$S$8:$S$20,'Pediatric Vulnerability Matrix'!$S$22:$S$25,'Pediatric Vulnerability Matrix'!$S$27:$S$31, 'Pediatric Vulnerability Matrix'!$S$33:$S$38, 'Pediatric Vulnerability Matrix'!$S$40:$S$44),19)</f>
        <v>4.4633474972087262E-4</v>
      </c>
      <c r="C23" s="76">
        <f t="shared" ca="1" si="0"/>
        <v>19</v>
      </c>
    </row>
    <row r="24" spans="1:3" ht="20" customHeight="1">
      <c r="A24" s="74" t="str">
        <f ca="1">INDEX('Pediatric Vulnerability Matrix'!$A$8:$A$44,MATCH(B24,'Pediatric Vulnerability Matrix'!$S$8:$S$44,0))</f>
        <v>Extreme Heat Event/Drought</v>
      </c>
      <c r="B24" s="75">
        <f ca="1">LARGE(('Pediatric Vulnerability Matrix'!$S$8:$S$20,'Pediatric Vulnerability Matrix'!$S$22:$S$25,'Pediatric Vulnerability Matrix'!$S$27:$S$31, 'Pediatric Vulnerability Matrix'!$S$33:$S$38, 'Pediatric Vulnerability Matrix'!$S$40:$S$44),20)</f>
        <v>3.6281771389300567E-4</v>
      </c>
      <c r="C24" s="76">
        <f t="shared" ca="1" si="0"/>
        <v>20</v>
      </c>
    </row>
    <row r="25" spans="1:3" ht="20" customHeight="1">
      <c r="A25" s="74" t="str">
        <f ca="1">INDEX('Pediatric Vulnerability Matrix'!$A$8:$A$44,MATCH(B25,'Pediatric Vulnerability Matrix'!$S$8:$S$44,0))</f>
        <v>Severe Winter Blizzard/Cold</v>
      </c>
      <c r="B25" s="75">
        <f ca="1">LARGE(('Pediatric Vulnerability Matrix'!$S$8:$S$20,'Pediatric Vulnerability Matrix'!$S$22:$S$25,'Pediatric Vulnerability Matrix'!$S$27:$S$31, 'Pediatric Vulnerability Matrix'!$S$33:$S$38, 'Pediatric Vulnerability Matrix'!$S$40:$S$44),21)</f>
        <v>3.3233795146032864E-4</v>
      </c>
      <c r="C25" s="76">
        <f t="shared" ca="1" si="0"/>
        <v>21</v>
      </c>
    </row>
    <row r="26" spans="1:3" ht="20" customHeight="1">
      <c r="A26" s="74" t="str">
        <f ca="1">INDEX('Pediatric Vulnerability Matrix'!$A$8:$A$44,MATCH(B26,'Pediatric Vulnerability Matrix'!$S$8:$S$44,0))</f>
        <v>Severe Thunderstorm</v>
      </c>
      <c r="B26" s="75">
        <f ca="1">LARGE(('Pediatric Vulnerability Matrix'!$S$8:$S$20,'Pediatric Vulnerability Matrix'!$S$22:$S$25,'Pediatric Vulnerability Matrix'!$S$27:$S$31, 'Pediatric Vulnerability Matrix'!$S$33:$S$38, 'Pediatric Vulnerability Matrix'!$S$40:$S$44),22)</f>
        <v>3.0993349023564367E-4</v>
      </c>
      <c r="C26" s="76">
        <f t="shared" ca="1" si="0"/>
        <v>22</v>
      </c>
    </row>
    <row r="27" spans="1:3" ht="20" customHeight="1">
      <c r="A27" s="74" t="str">
        <f ca="1">INDEX('Pediatric Vulnerability Matrix'!$A$8:$A$44,MATCH(B27,'Pediatric Vulnerability Matrix'!$S$8:$S$44,0))</f>
        <v>Natural Gas Outage</v>
      </c>
      <c r="B27" s="75">
        <f ca="1">LARGE(('Pediatric Vulnerability Matrix'!$S$8:$S$20,'Pediatric Vulnerability Matrix'!$S$22:$S$25,'Pediatric Vulnerability Matrix'!$S$27:$S$31, 'Pediatric Vulnerability Matrix'!$S$33:$S$38, 'Pediatric Vulnerability Matrix'!$S$40:$S$44),23)</f>
        <v>3.0197984004202993E-4</v>
      </c>
      <c r="C27" s="76">
        <f t="shared" ca="1" si="0"/>
        <v>23</v>
      </c>
    </row>
    <row r="28" spans="1:3" ht="20" customHeight="1">
      <c r="A28" s="74" t="str">
        <f ca="1">INDEX('Pediatric Vulnerability Matrix'!$A$8:$A$44,MATCH(B28,'Pediatric Vulnerability Matrix'!$S$8:$S$44,0))</f>
        <v>Civil Disturbance</v>
      </c>
      <c r="B28" s="75">
        <f ca="1">LARGE(('Pediatric Vulnerability Matrix'!$S$8:$S$20,'Pediatric Vulnerability Matrix'!$S$22:$S$25,'Pediatric Vulnerability Matrix'!$S$27:$S$31, 'Pediatric Vulnerability Matrix'!$S$33:$S$38, 'Pediatric Vulnerability Matrix'!$S$40:$S$44),24)</f>
        <v>2.708927322685454E-4</v>
      </c>
      <c r="C28" s="76">
        <f t="shared" ca="1" si="0"/>
        <v>24</v>
      </c>
    </row>
    <row r="29" spans="1:3" ht="20" customHeight="1">
      <c r="A29" s="74" t="str">
        <f ca="1">INDEX('Pediatric Vulnerability Matrix'!$A$8:$A$44,MATCH(B29,'Pediatric Vulnerability Matrix'!$S$8:$S$44,0))</f>
        <v>Public Health Epidemic</v>
      </c>
      <c r="B29" s="75">
        <f ca="1">LARGE(('Pediatric Vulnerability Matrix'!$S$8:$S$20,'Pediatric Vulnerability Matrix'!$S$22:$S$25,'Pediatric Vulnerability Matrix'!$S$27:$S$31, 'Pediatric Vulnerability Matrix'!$S$33:$S$38, 'Pediatric Vulnerability Matrix'!$S$40:$S$44),25)</f>
        <v>2.6949006892113312E-4</v>
      </c>
      <c r="C29" s="76">
        <f t="shared" ca="1" si="0"/>
        <v>25</v>
      </c>
    </row>
    <row r="30" spans="1:3" ht="20" customHeight="1">
      <c r="A30" s="74" t="str">
        <f ca="1">INDEX('Pediatric Vulnerability Matrix'!$A$8:$A$44,MATCH(B30,'Pediatric Vulnerability Matrix'!$S$8:$S$44,0))</f>
        <v>Nuclear</v>
      </c>
      <c r="B30" s="75">
        <f ca="1">LARGE(('Pediatric Vulnerability Matrix'!$S$8:$S$20,'Pediatric Vulnerability Matrix'!$S$22:$S$25,'Pediatric Vulnerability Matrix'!$S$27:$S$31, 'Pediatric Vulnerability Matrix'!$S$33:$S$38, 'Pediatric Vulnerability Matrix'!$S$40:$S$44),26)</f>
        <v>2.2693854354441289E-4</v>
      </c>
      <c r="C30" s="76">
        <f t="shared" ca="1" si="0"/>
        <v>26</v>
      </c>
    </row>
    <row r="31" spans="1:3" ht="20" customHeight="1">
      <c r="A31" s="74" t="str">
        <f ca="1">INDEX('Pediatric Vulnerability Matrix'!$A$8:$A$44,MATCH(B31,'Pediatric Vulnerability Matrix'!$S$8:$S$44,0))</f>
        <v>&lt;Add region-specific hazard&gt;</v>
      </c>
      <c r="B31" s="75">
        <f ca="1">LARGE(('Pediatric Vulnerability Matrix'!$S$8:$S$20,'Pediatric Vulnerability Matrix'!$S$22:$S$25,'Pediatric Vulnerability Matrix'!$S$27:$S$31, 'Pediatric Vulnerability Matrix'!$S$33:$S$38, 'Pediatric Vulnerability Matrix'!$S$40:$S$44),27)</f>
        <v>1.7928021929622062E-4</v>
      </c>
      <c r="C31" s="76">
        <f t="shared" ca="1" si="0"/>
        <v>27</v>
      </c>
    </row>
    <row r="32" spans="1:3" ht="17">
      <c r="A32" s="74" t="str">
        <f ca="1">INDEX('Pediatric Vulnerability Matrix'!$A$8:$A$44,MATCH(B32,'Pediatric Vulnerability Matrix'!$S$8:$S$44,0))</f>
        <v>Power Outage</v>
      </c>
      <c r="B32" s="75">
        <f ca="1">LARGE(('Pediatric Vulnerability Matrix'!$S$8:$S$20,'Pediatric Vulnerability Matrix'!$S$22:$S$25,'Pediatric Vulnerability Matrix'!$S$27:$S$31, 'Pediatric Vulnerability Matrix'!$S$33:$S$38, 'Pediatric Vulnerability Matrix'!$S$40:$S$44),28)</f>
        <v>8.6120836182558723E-5</v>
      </c>
      <c r="C32" s="76">
        <f t="shared" ca="1" si="0"/>
        <v>28</v>
      </c>
    </row>
    <row r="33" spans="1:3" ht="17">
      <c r="A33" s="74" t="str">
        <f ca="1">INDEX('Pediatric Vulnerability Matrix'!$A$8:$A$44,MATCH(B33,'Pediatric Vulnerability Matrix'!$S$8:$S$44,0))</f>
        <v>Hurricane</v>
      </c>
      <c r="B33" s="75">
        <f ca="1">LARGE(('Pediatric Vulnerability Matrix'!$S$8:$S$20,'Pediatric Vulnerability Matrix'!$S$22:$S$25,'Pediatric Vulnerability Matrix'!$S$27:$S$31, 'Pediatric Vulnerability Matrix'!$S$33:$S$38, 'Pediatric Vulnerability Matrix'!$S$40:$S$44),29)</f>
        <v>8.4459746103818565E-5</v>
      </c>
      <c r="C33" s="76">
        <f t="shared" ca="1" si="0"/>
        <v>29</v>
      </c>
    </row>
    <row r="34" spans="1:3" ht="17">
      <c r="A34" s="74" t="str">
        <f ca="1">INDEX('Pediatric Vulnerability Matrix'!$A$8:$A$44,MATCH(B34,'Pediatric Vulnerability Matrix'!$S$8:$S$44,0))</f>
        <v>Chemical</v>
      </c>
      <c r="B34" s="75">
        <f ca="1">LARGE(('Pediatric Vulnerability Matrix'!$S$8:$S$20,'Pediatric Vulnerability Matrix'!$S$22:$S$25,'Pediatric Vulnerability Matrix'!$S$27:$S$31, 'Pediatric Vulnerability Matrix'!$S$33:$S$38, 'Pediatric Vulnerability Matrix'!$S$40:$S$44),30)</f>
        <v>4.857162595088005E-5</v>
      </c>
      <c r="C34" s="76">
        <f t="shared" ca="1" si="0"/>
        <v>30</v>
      </c>
    </row>
    <row r="35" spans="1:3" ht="17">
      <c r="A35" s="74" t="str">
        <f ca="1">INDEX('Pediatric Vulnerability Matrix'!$A$8:$A$44,MATCH(B35,'Pediatric Vulnerability Matrix'!$S$8:$S$44,0))</f>
        <v>Earthquake</v>
      </c>
      <c r="B35" s="75">
        <f ca="1">LARGE(('Pediatric Vulnerability Matrix'!$S$8:$S$20,'Pediatric Vulnerability Matrix'!$S$22:$S$25,'Pediatric Vulnerability Matrix'!$S$27:$S$31, 'Pediatric Vulnerability Matrix'!$S$33:$S$38, 'Pediatric Vulnerability Matrix'!$S$40:$S$44),31)</f>
        <v>3.4018109755176273E-5</v>
      </c>
      <c r="C35" s="76">
        <f t="shared" ca="1" si="0"/>
        <v>31</v>
      </c>
    </row>
    <row r="36" spans="1:3" ht="17">
      <c r="A36" s="74" t="str">
        <f ca="1">INDEX('Pediatric Vulnerability Matrix'!$A$8:$A$44,MATCH(B36,'Pediatric Vulnerability Matrix'!$S$8:$S$44,0))</f>
        <v>Sinkholes/Karst</v>
      </c>
      <c r="B36" s="75">
        <f ca="1">LARGE(('Pediatric Vulnerability Matrix'!$S$8:$S$20,'Pediatric Vulnerability Matrix'!$S$22:$S$25,'Pediatric Vulnerability Matrix'!$S$27:$S$31, 'Pediatric Vulnerability Matrix'!$S$33:$S$38, 'Pediatric Vulnerability Matrix'!$S$40:$S$44),32)</f>
        <v>8.1060793223611811E-6</v>
      </c>
      <c r="C36" s="76">
        <f t="shared" ca="1" si="0"/>
        <v>32</v>
      </c>
    </row>
  </sheetData>
  <sheetProtection sheet="1" objects="1" scenarios="1"/>
  <mergeCells count="2">
    <mergeCell ref="A1:C1"/>
    <mergeCell ref="A2:C3"/>
  </mergeCells>
  <pageMargins left="0.7" right="0.7" top="0.75" bottom="0.75" header="0.3" footer="0.3"/>
  <pageSetup orientation="portrait" r:id="rId1"/>
  <ignoredErrors>
    <ignoredError sqref="B9 B6:B8 B10:B36" calculatedColumn="1"/>
  </ignoredErrors>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E5D810-39A5-7B4D-BEE4-D0FD4459942B}">
  <sheetPr>
    <pageSetUpPr fitToPage="1"/>
  </sheetPr>
  <dimension ref="A1:P41"/>
  <sheetViews>
    <sheetView showGridLines="0" zoomScale="94" zoomScaleNormal="94" workbookViewId="0">
      <pane ySplit="2" topLeftCell="A3" activePane="bottomLeft" state="frozen"/>
      <selection pane="bottomLeft" activeCell="B1" sqref="B1:G1"/>
    </sheetView>
  </sheetViews>
  <sheetFormatPr baseColWidth="10" defaultRowHeight="15"/>
  <cols>
    <col min="1" max="1" width="1.83203125" customWidth="1"/>
    <col min="2" max="2" width="9.33203125" customWidth="1"/>
    <col min="3" max="3" width="11.83203125" customWidth="1"/>
    <col min="4" max="4" width="16" customWidth="1"/>
    <col min="5" max="7" width="50.83203125" customWidth="1"/>
    <col min="9" max="16" width="18.83203125" customWidth="1"/>
  </cols>
  <sheetData>
    <row r="1" spans="1:16" ht="32" thickBot="1">
      <c r="A1" s="69"/>
      <c r="B1" s="248" t="s">
        <v>231</v>
      </c>
      <c r="C1" s="248"/>
      <c r="D1" s="248"/>
      <c r="E1" s="248"/>
      <c r="F1" s="248"/>
      <c r="G1" s="248"/>
    </row>
    <row r="2" spans="1:16" ht="17" customHeight="1" thickBot="1">
      <c r="A2" s="69"/>
      <c r="B2" s="10"/>
      <c r="C2" s="127"/>
      <c r="D2" s="149" t="s">
        <v>2</v>
      </c>
      <c r="E2" s="11" t="s">
        <v>3</v>
      </c>
      <c r="F2" s="12" t="s">
        <v>17</v>
      </c>
      <c r="G2" s="13" t="s">
        <v>4</v>
      </c>
    </row>
    <row r="3" spans="1:16" s="122" customFormat="1" ht="50" customHeight="1">
      <c r="B3" s="249" t="s">
        <v>97</v>
      </c>
      <c r="C3" s="252" t="s">
        <v>86</v>
      </c>
      <c r="D3" s="260" t="s">
        <v>15</v>
      </c>
      <c r="E3" s="130" t="s">
        <v>272</v>
      </c>
      <c r="F3" s="131" t="s">
        <v>273</v>
      </c>
      <c r="G3" s="129" t="s">
        <v>274</v>
      </c>
      <c r="I3" s="126"/>
    </row>
    <row r="4" spans="1:16" s="122" customFormat="1" ht="40" customHeight="1">
      <c r="B4" s="250"/>
      <c r="C4" s="253"/>
      <c r="D4" s="261"/>
      <c r="E4" s="147" t="s">
        <v>196</v>
      </c>
      <c r="F4" s="133" t="s">
        <v>199</v>
      </c>
      <c r="G4" s="134" t="s">
        <v>202</v>
      </c>
      <c r="I4" s="126"/>
    </row>
    <row r="5" spans="1:16" s="122" customFormat="1" ht="43" customHeight="1">
      <c r="B5" s="250"/>
      <c r="C5" s="253"/>
      <c r="D5" s="261"/>
      <c r="E5" s="148" t="s">
        <v>197</v>
      </c>
      <c r="F5" s="136" t="s">
        <v>200</v>
      </c>
      <c r="G5" s="137" t="s">
        <v>204</v>
      </c>
      <c r="I5" s="236" t="s">
        <v>277</v>
      </c>
      <c r="J5" s="237"/>
      <c r="K5" s="237"/>
      <c r="L5" s="237"/>
      <c r="M5" s="237"/>
      <c r="N5" s="237"/>
      <c r="O5" s="160"/>
      <c r="P5" s="161"/>
    </row>
    <row r="6" spans="1:16" s="122" customFormat="1" ht="43" customHeight="1">
      <c r="B6" s="250"/>
      <c r="C6" s="253"/>
      <c r="D6" s="262"/>
      <c r="E6" s="145" t="s">
        <v>198</v>
      </c>
      <c r="F6" s="152" t="s">
        <v>201</v>
      </c>
      <c r="G6" s="145" t="s">
        <v>203</v>
      </c>
      <c r="I6" s="162" t="s">
        <v>275</v>
      </c>
      <c r="J6" s="163"/>
      <c r="K6" s="163"/>
      <c r="L6" s="163"/>
      <c r="M6" s="163"/>
      <c r="N6" s="163"/>
      <c r="O6" s="163"/>
      <c r="P6" s="164"/>
    </row>
    <row r="7" spans="1:16" s="122" customFormat="1" ht="45" customHeight="1">
      <c r="B7" s="250"/>
      <c r="C7" s="253"/>
      <c r="D7" s="263" t="s">
        <v>16</v>
      </c>
      <c r="E7" s="148" t="s">
        <v>205</v>
      </c>
      <c r="F7" s="136" t="s">
        <v>208</v>
      </c>
      <c r="G7" s="137" t="s">
        <v>211</v>
      </c>
      <c r="I7" s="157" t="s">
        <v>18</v>
      </c>
      <c r="J7" s="157" t="s">
        <v>20</v>
      </c>
      <c r="K7" s="157" t="s">
        <v>21</v>
      </c>
      <c r="L7" s="157" t="s">
        <v>22</v>
      </c>
      <c r="M7" s="157" t="s">
        <v>23</v>
      </c>
      <c r="N7" s="157" t="s">
        <v>24</v>
      </c>
      <c r="O7" s="157" t="s">
        <v>25</v>
      </c>
      <c r="P7" s="164"/>
    </row>
    <row r="8" spans="1:16" s="122" customFormat="1" ht="54" customHeight="1">
      <c r="B8" s="250"/>
      <c r="C8" s="253"/>
      <c r="D8" s="264"/>
      <c r="E8" s="147" t="s">
        <v>206</v>
      </c>
      <c r="F8" s="133" t="s">
        <v>209</v>
      </c>
      <c r="G8" s="134" t="s">
        <v>212</v>
      </c>
      <c r="I8" s="158" t="s">
        <v>19</v>
      </c>
      <c r="J8" s="159"/>
      <c r="K8" s="159"/>
      <c r="L8" s="159"/>
      <c r="M8" s="159"/>
      <c r="N8" s="159"/>
      <c r="O8" s="159"/>
      <c r="P8" s="164"/>
    </row>
    <row r="9" spans="1:16" s="122" customFormat="1" ht="56" customHeight="1" thickBot="1">
      <c r="B9" s="250"/>
      <c r="C9" s="254"/>
      <c r="D9" s="265"/>
      <c r="E9" s="155" t="s">
        <v>207</v>
      </c>
      <c r="F9" s="153" t="s">
        <v>210</v>
      </c>
      <c r="G9" s="153" t="s">
        <v>213</v>
      </c>
      <c r="I9" s="165"/>
      <c r="J9" s="163"/>
      <c r="K9" s="163"/>
      <c r="L9" s="163"/>
      <c r="M9" s="163"/>
      <c r="N9" s="163"/>
      <c r="O9" s="163"/>
      <c r="P9" s="164"/>
    </row>
    <row r="10" spans="1:16" s="122" customFormat="1" ht="41" customHeight="1">
      <c r="B10" s="250"/>
      <c r="C10" s="255" t="s">
        <v>96</v>
      </c>
      <c r="D10" s="266" t="s">
        <v>6</v>
      </c>
      <c r="E10" s="147" t="s">
        <v>214</v>
      </c>
      <c r="F10" s="141" t="s">
        <v>221</v>
      </c>
      <c r="G10" s="134" t="s">
        <v>228</v>
      </c>
      <c r="I10" s="162" t="s">
        <v>39</v>
      </c>
      <c r="J10" s="14"/>
      <c r="K10" s="14"/>
      <c r="L10" s="14"/>
      <c r="M10" s="14"/>
      <c r="N10" s="14"/>
      <c r="O10" s="14"/>
      <c r="P10" s="166"/>
    </row>
    <row r="11" spans="1:16" s="122" customFormat="1" ht="44" customHeight="1">
      <c r="B11" s="250"/>
      <c r="C11" s="256"/>
      <c r="D11" s="266"/>
      <c r="E11" s="148" t="s">
        <v>215</v>
      </c>
      <c r="F11" s="142" t="s">
        <v>222</v>
      </c>
      <c r="G11" s="137" t="s">
        <v>229</v>
      </c>
      <c r="I11" s="157" t="s">
        <v>26</v>
      </c>
      <c r="J11" s="157" t="s">
        <v>27</v>
      </c>
      <c r="K11" s="157" t="s">
        <v>28</v>
      </c>
      <c r="L11" s="157" t="s">
        <v>29</v>
      </c>
      <c r="M11" s="157" t="s">
        <v>30</v>
      </c>
      <c r="N11" s="157" t="s">
        <v>31</v>
      </c>
      <c r="O11" s="157" t="s">
        <v>32</v>
      </c>
      <c r="P11" s="157" t="s">
        <v>33</v>
      </c>
    </row>
    <row r="12" spans="1:16" s="122" customFormat="1" ht="35" customHeight="1">
      <c r="B12" s="250"/>
      <c r="C12" s="256"/>
      <c r="D12" s="266"/>
      <c r="E12" s="147" t="s">
        <v>216</v>
      </c>
      <c r="F12" s="141" t="s">
        <v>223</v>
      </c>
      <c r="G12" s="134" t="s">
        <v>230</v>
      </c>
      <c r="I12" s="116"/>
      <c r="J12" s="116"/>
      <c r="K12" s="116"/>
      <c r="L12" s="116"/>
      <c r="M12" s="116"/>
      <c r="N12" s="116"/>
      <c r="O12" s="116"/>
      <c r="P12" s="116"/>
    </row>
    <row r="13" spans="1:16" s="122" customFormat="1" ht="48" customHeight="1">
      <c r="B13" s="250"/>
      <c r="C13" s="256"/>
      <c r="D13" s="266"/>
      <c r="E13" s="148" t="s">
        <v>217</v>
      </c>
      <c r="F13" s="142" t="s">
        <v>224</v>
      </c>
      <c r="G13" s="137" t="s">
        <v>232</v>
      </c>
      <c r="I13" s="165"/>
      <c r="J13" s="163"/>
      <c r="K13" s="163"/>
      <c r="L13" s="163"/>
      <c r="M13" s="163"/>
      <c r="N13" s="163"/>
      <c r="O13" s="163"/>
      <c r="P13" s="164"/>
    </row>
    <row r="14" spans="1:16" s="122" customFormat="1" ht="49" customHeight="1">
      <c r="B14" s="250"/>
      <c r="C14" s="256"/>
      <c r="D14" s="266"/>
      <c r="E14" s="147" t="s">
        <v>218</v>
      </c>
      <c r="F14" s="141" t="s">
        <v>225</v>
      </c>
      <c r="G14" s="134" t="s">
        <v>233</v>
      </c>
      <c r="I14" s="162" t="s">
        <v>39</v>
      </c>
      <c r="J14" s="163"/>
      <c r="K14" s="163"/>
      <c r="L14" s="163"/>
      <c r="M14" s="163"/>
      <c r="N14" s="163"/>
      <c r="O14" s="163"/>
      <c r="P14" s="164"/>
    </row>
    <row r="15" spans="1:16" s="122" customFormat="1" ht="51" customHeight="1">
      <c r="B15" s="250"/>
      <c r="C15" s="256"/>
      <c r="D15" s="266"/>
      <c r="E15" s="148" t="s">
        <v>219</v>
      </c>
      <c r="F15" s="142" t="s">
        <v>226</v>
      </c>
      <c r="G15" s="137" t="s">
        <v>235</v>
      </c>
      <c r="I15" s="15" t="s">
        <v>34</v>
      </c>
      <c r="J15" s="78" t="s">
        <v>35</v>
      </c>
      <c r="K15" s="78" t="s">
        <v>36</v>
      </c>
      <c r="L15" s="78" t="s">
        <v>37</v>
      </c>
      <c r="M15" s="78" t="s">
        <v>38</v>
      </c>
      <c r="N15" s="163"/>
      <c r="O15" s="163"/>
      <c r="P15" s="164"/>
    </row>
    <row r="16" spans="1:16" s="122" customFormat="1" ht="31" customHeight="1">
      <c r="B16" s="250"/>
      <c r="C16" s="256"/>
      <c r="D16" s="267"/>
      <c r="E16" s="156" t="s">
        <v>220</v>
      </c>
      <c r="F16" s="150" t="s">
        <v>227</v>
      </c>
      <c r="G16" s="145" t="s">
        <v>234</v>
      </c>
      <c r="I16" s="114"/>
      <c r="J16" s="115"/>
      <c r="K16" s="115"/>
      <c r="L16" s="115"/>
      <c r="M16" s="115"/>
      <c r="N16" s="163"/>
      <c r="O16" s="163"/>
      <c r="P16" s="164"/>
    </row>
    <row r="17" spans="2:16" s="122" customFormat="1" ht="39" customHeight="1">
      <c r="B17" s="250"/>
      <c r="C17" s="256"/>
      <c r="D17" s="238" t="s">
        <v>7</v>
      </c>
      <c r="E17" s="148" t="s">
        <v>236</v>
      </c>
      <c r="F17" s="142" t="s">
        <v>238</v>
      </c>
      <c r="G17" s="137" t="s">
        <v>240</v>
      </c>
      <c r="I17" s="242" t="s">
        <v>276</v>
      </c>
      <c r="J17" s="243"/>
      <c r="K17" s="243"/>
      <c r="L17" s="243"/>
      <c r="M17" s="243"/>
      <c r="N17" s="243"/>
      <c r="O17" s="243"/>
      <c r="P17" s="244"/>
    </row>
    <row r="18" spans="2:16" s="122" customFormat="1" ht="42" customHeight="1">
      <c r="B18" s="250"/>
      <c r="C18" s="256"/>
      <c r="D18" s="239"/>
      <c r="E18" s="156" t="s">
        <v>237</v>
      </c>
      <c r="F18" s="150" t="s">
        <v>239</v>
      </c>
      <c r="G18" s="145" t="s">
        <v>241</v>
      </c>
      <c r="I18" s="245"/>
      <c r="J18" s="246"/>
      <c r="K18" s="246"/>
      <c r="L18" s="246"/>
      <c r="M18" s="246"/>
      <c r="N18" s="246"/>
      <c r="O18" s="246"/>
      <c r="P18" s="247"/>
    </row>
    <row r="19" spans="2:16" s="122" customFormat="1" ht="42" customHeight="1">
      <c r="B19" s="250"/>
      <c r="C19" s="256"/>
      <c r="D19" s="238" t="s">
        <v>8</v>
      </c>
      <c r="E19" s="148" t="s">
        <v>242</v>
      </c>
      <c r="F19" s="142" t="s">
        <v>245</v>
      </c>
      <c r="G19" s="137" t="s">
        <v>248</v>
      </c>
      <c r="I19" s="126"/>
    </row>
    <row r="20" spans="2:16" s="122" customFormat="1" ht="40" customHeight="1">
      <c r="B20" s="250"/>
      <c r="C20" s="256"/>
      <c r="D20" s="240"/>
      <c r="E20" s="147" t="s">
        <v>243</v>
      </c>
      <c r="F20" s="141" t="s">
        <v>246</v>
      </c>
      <c r="G20" s="134" t="s">
        <v>249</v>
      </c>
      <c r="I20" s="126"/>
    </row>
    <row r="21" spans="2:16" s="122" customFormat="1" ht="41" customHeight="1" thickBot="1">
      <c r="B21" s="250"/>
      <c r="C21" s="256"/>
      <c r="D21" s="241"/>
      <c r="E21" s="155" t="s">
        <v>244</v>
      </c>
      <c r="F21" s="154" t="s">
        <v>247</v>
      </c>
      <c r="G21" s="153" t="s">
        <v>250</v>
      </c>
      <c r="I21" s="126"/>
    </row>
    <row r="22" spans="2:16" s="122" customFormat="1" ht="35" customHeight="1">
      <c r="B22" s="250"/>
      <c r="C22" s="257" t="s">
        <v>88</v>
      </c>
      <c r="D22" s="240" t="s">
        <v>9</v>
      </c>
      <c r="E22" s="148" t="s">
        <v>251</v>
      </c>
      <c r="F22" s="142" t="s">
        <v>253</v>
      </c>
      <c r="G22" s="137" t="s">
        <v>255</v>
      </c>
    </row>
    <row r="23" spans="2:16" s="122" customFormat="1" ht="47" customHeight="1">
      <c r="B23" s="250"/>
      <c r="C23" s="258"/>
      <c r="D23" s="239"/>
      <c r="E23" s="156" t="s">
        <v>252</v>
      </c>
      <c r="F23" s="151" t="s">
        <v>254</v>
      </c>
      <c r="G23" s="145" t="s">
        <v>256</v>
      </c>
    </row>
    <row r="24" spans="2:16" s="122" customFormat="1" ht="51" customHeight="1">
      <c r="B24" s="250"/>
      <c r="C24" s="258"/>
      <c r="D24" s="238" t="s">
        <v>70</v>
      </c>
      <c r="E24" s="148" t="s">
        <v>257</v>
      </c>
      <c r="F24" s="142" t="s">
        <v>259</v>
      </c>
      <c r="G24" s="137" t="s">
        <v>261</v>
      </c>
    </row>
    <row r="25" spans="2:16" s="122" customFormat="1" ht="51" customHeight="1">
      <c r="B25" s="250"/>
      <c r="C25" s="258"/>
      <c r="D25" s="239"/>
      <c r="E25" s="156" t="s">
        <v>258</v>
      </c>
      <c r="F25" s="150" t="s">
        <v>260</v>
      </c>
      <c r="G25" s="145" t="s">
        <v>262</v>
      </c>
    </row>
    <row r="26" spans="2:16" s="122" customFormat="1" ht="47" customHeight="1">
      <c r="B26" s="250"/>
      <c r="C26" s="258"/>
      <c r="D26" s="238" t="s">
        <v>10</v>
      </c>
      <c r="E26" s="148" t="s">
        <v>263</v>
      </c>
      <c r="F26" s="142" t="s">
        <v>266</v>
      </c>
      <c r="G26" s="137" t="s">
        <v>269</v>
      </c>
    </row>
    <row r="27" spans="2:16" s="122" customFormat="1" ht="52" customHeight="1">
      <c r="B27" s="250"/>
      <c r="C27" s="258"/>
      <c r="D27" s="240"/>
      <c r="E27" s="147" t="s">
        <v>264</v>
      </c>
      <c r="F27" s="141" t="s">
        <v>267</v>
      </c>
      <c r="G27" s="134" t="s">
        <v>270</v>
      </c>
    </row>
    <row r="28" spans="2:16" s="122" customFormat="1" ht="49" customHeight="1" thickBot="1">
      <c r="B28" s="251"/>
      <c r="C28" s="259"/>
      <c r="D28" s="241"/>
      <c r="E28" s="155" t="s">
        <v>265</v>
      </c>
      <c r="F28" s="154" t="s">
        <v>268</v>
      </c>
      <c r="G28" s="153" t="s">
        <v>271</v>
      </c>
    </row>
    <row r="29" spans="2:16" s="122" customFormat="1" ht="40" customHeight="1"/>
    <row r="30" spans="2:16" s="122" customFormat="1" ht="40" customHeight="1"/>
    <row r="31" spans="2:16" s="122" customFormat="1" ht="40" customHeight="1"/>
    <row r="32" spans="2:16">
      <c r="F32" s="126"/>
    </row>
    <row r="33" spans="6:6">
      <c r="F33" s="126"/>
    </row>
    <row r="34" spans="6:6">
      <c r="F34" s="126"/>
    </row>
    <row r="35" spans="6:6">
      <c r="F35" s="126"/>
    </row>
    <row r="36" spans="6:6">
      <c r="F36" s="126"/>
    </row>
    <row r="37" spans="6:6">
      <c r="F37" s="126"/>
    </row>
    <row r="38" spans="6:6">
      <c r="F38" s="126"/>
    </row>
    <row r="39" spans="6:6">
      <c r="F39" s="126"/>
    </row>
    <row r="40" spans="6:6">
      <c r="F40" s="126"/>
    </row>
    <row r="41" spans="6:6">
      <c r="F41" s="126"/>
    </row>
  </sheetData>
  <sheetProtection sheet="1" objects="1" scenarios="1"/>
  <mergeCells count="15">
    <mergeCell ref="D26:D28"/>
    <mergeCell ref="I17:P18"/>
    <mergeCell ref="B1:G1"/>
    <mergeCell ref="B3:B28"/>
    <mergeCell ref="C3:C9"/>
    <mergeCell ref="C10:C21"/>
    <mergeCell ref="C22:C28"/>
    <mergeCell ref="D3:D6"/>
    <mergeCell ref="D7:D9"/>
    <mergeCell ref="D10:D16"/>
    <mergeCell ref="I5:N5"/>
    <mergeCell ref="D17:D18"/>
    <mergeCell ref="D19:D21"/>
    <mergeCell ref="D22:D23"/>
    <mergeCell ref="D24:D25"/>
  </mergeCells>
  <pageMargins left="0.7" right="0.7" top="0.75" bottom="0.75" header="0.3" footer="0.3"/>
  <pageSetup scale="24" orientation="portrait"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9CC4F8-F376-5041-B2CB-7404B0C11B1C}">
  <sheetPr>
    <pageSetUpPr fitToPage="1"/>
  </sheetPr>
  <dimension ref="A1:H30"/>
  <sheetViews>
    <sheetView showGridLines="0" zoomScale="97" zoomScaleNormal="97" workbookViewId="0">
      <pane ySplit="2" topLeftCell="A3" activePane="bottomLeft" state="frozen"/>
      <selection pane="bottomLeft" activeCell="B1" sqref="B1:F1"/>
    </sheetView>
  </sheetViews>
  <sheetFormatPr baseColWidth="10" defaultRowHeight="15"/>
  <cols>
    <col min="1" max="1" width="1.83203125" customWidth="1"/>
    <col min="2" max="2" width="9.33203125" customWidth="1"/>
    <col min="3" max="3" width="11.83203125" customWidth="1"/>
    <col min="4" max="6" width="50.83203125" customWidth="1"/>
    <col min="8" max="8" width="45" customWidth="1"/>
  </cols>
  <sheetData>
    <row r="1" spans="1:8" ht="32" thickBot="1">
      <c r="A1" s="69"/>
      <c r="B1" s="248" t="s">
        <v>90</v>
      </c>
      <c r="C1" s="248"/>
      <c r="D1" s="248"/>
      <c r="E1" s="248"/>
      <c r="F1" s="248"/>
    </row>
    <row r="2" spans="1:8" ht="17" customHeight="1" thickBot="1">
      <c r="A2" s="69"/>
      <c r="B2" s="10"/>
      <c r="C2" s="127"/>
      <c r="D2" s="16" t="s">
        <v>91</v>
      </c>
      <c r="E2" s="12" t="s">
        <v>92</v>
      </c>
      <c r="F2" s="17" t="s">
        <v>93</v>
      </c>
    </row>
    <row r="3" spans="1:8" s="122" customFormat="1" ht="61" customHeight="1">
      <c r="B3" s="249" t="s">
        <v>98</v>
      </c>
      <c r="C3" s="268" t="s">
        <v>86</v>
      </c>
      <c r="D3" s="128" t="s">
        <v>193</v>
      </c>
      <c r="E3" s="131" t="s">
        <v>194</v>
      </c>
      <c r="F3" s="129" t="s">
        <v>195</v>
      </c>
      <c r="H3" s="126"/>
    </row>
    <row r="4" spans="1:8" s="122" customFormat="1" ht="40" customHeight="1">
      <c r="B4" s="250"/>
      <c r="C4" s="269"/>
      <c r="D4" s="132" t="s">
        <v>150</v>
      </c>
      <c r="E4" s="133" t="s">
        <v>155</v>
      </c>
      <c r="F4" s="134" t="s">
        <v>159</v>
      </c>
      <c r="H4" s="126"/>
    </row>
    <row r="5" spans="1:8" s="122" customFormat="1" ht="58" customHeight="1">
      <c r="B5" s="250"/>
      <c r="C5" s="269"/>
      <c r="D5" s="135" t="s">
        <v>151</v>
      </c>
      <c r="E5" s="136" t="s">
        <v>156</v>
      </c>
      <c r="F5" s="137" t="s">
        <v>160</v>
      </c>
      <c r="H5" s="126"/>
    </row>
    <row r="6" spans="1:8" s="122" customFormat="1" ht="54" customHeight="1">
      <c r="B6" s="250"/>
      <c r="C6" s="269"/>
      <c r="D6" s="132" t="s">
        <v>152</v>
      </c>
      <c r="E6" s="133" t="s">
        <v>157</v>
      </c>
      <c r="F6" s="134" t="s">
        <v>161</v>
      </c>
      <c r="H6" s="126"/>
    </row>
    <row r="7" spans="1:8" s="122" customFormat="1" ht="59" customHeight="1" thickBot="1">
      <c r="B7" s="250"/>
      <c r="C7" s="270"/>
      <c r="D7" s="138" t="s">
        <v>153</v>
      </c>
      <c r="E7" s="139" t="s">
        <v>158</v>
      </c>
      <c r="F7" s="139" t="s">
        <v>162</v>
      </c>
      <c r="H7" s="126"/>
    </row>
    <row r="8" spans="1:8" s="122" customFormat="1" ht="103" customHeight="1">
      <c r="B8" s="250"/>
      <c r="C8" s="255" t="s">
        <v>96</v>
      </c>
      <c r="D8" s="140" t="s">
        <v>163</v>
      </c>
      <c r="E8" s="141" t="s">
        <v>168</v>
      </c>
      <c r="F8" s="134" t="s">
        <v>173</v>
      </c>
      <c r="H8" s="126"/>
    </row>
    <row r="9" spans="1:8" s="122" customFormat="1" ht="64" customHeight="1">
      <c r="B9" s="250"/>
      <c r="C9" s="256"/>
      <c r="D9" s="135" t="s">
        <v>164</v>
      </c>
      <c r="E9" s="142" t="s">
        <v>169</v>
      </c>
      <c r="F9" s="137" t="s">
        <v>174</v>
      </c>
      <c r="H9" s="126"/>
    </row>
    <row r="10" spans="1:8" s="122" customFormat="1" ht="77" customHeight="1">
      <c r="B10" s="250"/>
      <c r="C10" s="256"/>
      <c r="D10" s="132" t="s">
        <v>165</v>
      </c>
      <c r="E10" s="141" t="s">
        <v>170</v>
      </c>
      <c r="F10" s="134" t="s">
        <v>175</v>
      </c>
      <c r="H10" s="126"/>
    </row>
    <row r="11" spans="1:8" s="122" customFormat="1" ht="87" customHeight="1">
      <c r="B11" s="250"/>
      <c r="C11" s="256"/>
      <c r="D11" s="135" t="s">
        <v>166</v>
      </c>
      <c r="E11" s="142" t="s">
        <v>171</v>
      </c>
      <c r="F11" s="137" t="s">
        <v>176</v>
      </c>
      <c r="H11" s="126"/>
    </row>
    <row r="12" spans="1:8" s="122" customFormat="1" ht="70" customHeight="1" thickBot="1">
      <c r="B12" s="250"/>
      <c r="C12" s="271"/>
      <c r="D12" s="143" t="s">
        <v>167</v>
      </c>
      <c r="E12" s="144" t="s">
        <v>172</v>
      </c>
      <c r="F12" s="145" t="s">
        <v>177</v>
      </c>
      <c r="H12" s="126"/>
    </row>
    <row r="13" spans="1:8" s="122" customFormat="1" ht="96" customHeight="1">
      <c r="B13" s="250"/>
      <c r="C13" s="257" t="s">
        <v>88</v>
      </c>
      <c r="D13" s="135" t="s">
        <v>178</v>
      </c>
      <c r="E13" s="142" t="s">
        <v>183</v>
      </c>
      <c r="F13" s="137" t="s">
        <v>188</v>
      </c>
    </row>
    <row r="14" spans="1:8" s="122" customFormat="1" ht="70" customHeight="1">
      <c r="B14" s="250"/>
      <c r="C14" s="258"/>
      <c r="D14" s="132" t="s">
        <v>179</v>
      </c>
      <c r="E14" s="141" t="s">
        <v>184</v>
      </c>
      <c r="F14" s="134" t="s">
        <v>189</v>
      </c>
    </row>
    <row r="15" spans="1:8" s="122" customFormat="1" ht="75" customHeight="1">
      <c r="B15" s="250"/>
      <c r="C15" s="258"/>
      <c r="D15" s="135" t="s">
        <v>180</v>
      </c>
      <c r="E15" s="142" t="s">
        <v>185</v>
      </c>
      <c r="F15" s="137" t="s">
        <v>190</v>
      </c>
    </row>
    <row r="16" spans="1:8" s="122" customFormat="1" ht="66" customHeight="1">
      <c r="B16" s="250"/>
      <c r="C16" s="258"/>
      <c r="D16" s="132" t="s">
        <v>181</v>
      </c>
      <c r="E16" s="141" t="s">
        <v>186</v>
      </c>
      <c r="F16" s="134" t="s">
        <v>191</v>
      </c>
    </row>
    <row r="17" spans="2:6" s="122" customFormat="1" ht="121" customHeight="1" thickBot="1">
      <c r="B17" s="251"/>
      <c r="C17" s="259"/>
      <c r="D17" s="138" t="s">
        <v>182</v>
      </c>
      <c r="E17" s="146" t="s">
        <v>187</v>
      </c>
      <c r="F17" s="139" t="s">
        <v>192</v>
      </c>
    </row>
    <row r="18" spans="2:6" s="122" customFormat="1" ht="40" customHeight="1"/>
    <row r="19" spans="2:6" s="122" customFormat="1" ht="40" customHeight="1"/>
    <row r="20" spans="2:6" s="122" customFormat="1" ht="40" customHeight="1"/>
    <row r="21" spans="2:6">
      <c r="E21" s="126"/>
    </row>
    <row r="22" spans="2:6">
      <c r="E22" s="126"/>
    </row>
    <row r="23" spans="2:6">
      <c r="E23" s="126"/>
    </row>
    <row r="24" spans="2:6">
      <c r="E24" s="126"/>
    </row>
    <row r="25" spans="2:6">
      <c r="E25" s="126"/>
    </row>
    <row r="26" spans="2:6">
      <c r="E26" s="126"/>
    </row>
    <row r="27" spans="2:6">
      <c r="E27" s="126"/>
    </row>
    <row r="28" spans="2:6">
      <c r="E28" s="126"/>
    </row>
    <row r="29" spans="2:6">
      <c r="E29" s="126"/>
    </row>
    <row r="30" spans="2:6">
      <c r="E30" s="126"/>
    </row>
  </sheetData>
  <sheetProtection sheet="1" objects="1" scenarios="1"/>
  <mergeCells count="5">
    <mergeCell ref="B3:B17"/>
    <mergeCell ref="B1:F1"/>
    <mergeCell ref="C3:C7"/>
    <mergeCell ref="C8:C12"/>
    <mergeCell ref="C13:C17"/>
  </mergeCells>
  <pageMargins left="0.7" right="0.7" top="0.75" bottom="0.75" header="0.3" footer="0.3"/>
  <pageSetup scale="48" orientation="portrait" horizontalDpi="0" verticalDpi="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fitToPage="1"/>
  </sheetPr>
  <dimension ref="A1:M10"/>
  <sheetViews>
    <sheetView showGridLines="0" zoomScale="93" zoomScaleNormal="93" workbookViewId="0">
      <pane xSplit="1" ySplit="5" topLeftCell="B6" activePane="bottomRight" state="frozen"/>
      <selection pane="topRight" activeCell="B1" sqref="B1"/>
      <selection pane="bottomLeft" activeCell="A6" sqref="A6"/>
      <selection pane="bottomRight" activeCell="E6" sqref="E6"/>
    </sheetView>
  </sheetViews>
  <sheetFormatPr baseColWidth="10" defaultColWidth="11.5" defaultRowHeight="15"/>
  <cols>
    <col min="1" max="1" width="36.1640625" style="69" customWidth="1"/>
    <col min="2" max="9" width="37.83203125" style="69" customWidth="1"/>
    <col min="10" max="10" width="23" style="69" customWidth="1"/>
    <col min="11" max="11" width="21.5" style="69" customWidth="1"/>
    <col min="12" max="12" width="23" style="69" customWidth="1"/>
    <col min="13" max="16384" width="11.5" style="69"/>
  </cols>
  <sheetData>
    <row r="1" spans="1:13">
      <c r="J1" s="80"/>
      <c r="K1" s="80"/>
      <c r="L1" s="80"/>
      <c r="M1" s="80"/>
    </row>
    <row r="2" spans="1:13" ht="24">
      <c r="B2" s="195" t="s">
        <v>75</v>
      </c>
      <c r="C2" s="196"/>
      <c r="D2" s="196"/>
      <c r="E2" s="196"/>
      <c r="F2" s="196"/>
      <c r="G2" s="196"/>
      <c r="H2" s="196"/>
      <c r="I2" s="197"/>
      <c r="J2" s="81"/>
      <c r="K2" s="81"/>
      <c r="L2" s="81"/>
      <c r="M2" s="81"/>
    </row>
    <row r="3" spans="1:13" ht="17">
      <c r="B3" s="220" t="s">
        <v>0</v>
      </c>
      <c r="C3" s="221"/>
      <c r="D3" s="221"/>
      <c r="E3" s="221"/>
      <c r="F3" s="221"/>
      <c r="G3" s="221"/>
      <c r="H3" s="221"/>
      <c r="I3" s="272"/>
      <c r="J3" s="82"/>
      <c r="K3" s="278"/>
      <c r="L3" s="278"/>
      <c r="M3" s="278"/>
    </row>
    <row r="4" spans="1:13">
      <c r="B4" s="223" t="s">
        <v>11</v>
      </c>
      <c r="C4" s="224"/>
      <c r="D4" s="223" t="s">
        <v>13</v>
      </c>
      <c r="E4" s="225"/>
      <c r="F4" s="224"/>
      <c r="G4" s="124"/>
      <c r="H4" s="125" t="s">
        <v>12</v>
      </c>
      <c r="I4" s="123"/>
      <c r="J4" s="84"/>
      <c r="K4" s="84"/>
      <c r="L4" s="85"/>
      <c r="M4" s="36"/>
    </row>
    <row r="5" spans="1:13" ht="39" customHeight="1">
      <c r="B5" s="37" t="s">
        <v>15</v>
      </c>
      <c r="C5" s="37" t="s">
        <v>16</v>
      </c>
      <c r="D5" s="37" t="s">
        <v>6</v>
      </c>
      <c r="E5" s="37" t="s">
        <v>7</v>
      </c>
      <c r="F5" s="37" t="s">
        <v>8</v>
      </c>
      <c r="G5" s="37" t="s">
        <v>9</v>
      </c>
      <c r="H5" s="37" t="s">
        <v>70</v>
      </c>
      <c r="I5" s="37" t="s">
        <v>10</v>
      </c>
      <c r="J5" s="280"/>
      <c r="K5" s="86"/>
      <c r="L5" s="86"/>
      <c r="M5" s="86"/>
    </row>
    <row r="6" spans="1:13" ht="268" customHeight="1">
      <c r="A6" s="279" t="s">
        <v>99</v>
      </c>
      <c r="B6" s="87" t="s">
        <v>50</v>
      </c>
      <c r="C6" s="87" t="s">
        <v>44</v>
      </c>
      <c r="D6" s="87" t="s">
        <v>45</v>
      </c>
      <c r="E6" s="87" t="s">
        <v>46</v>
      </c>
      <c r="F6" s="87" t="s">
        <v>47</v>
      </c>
      <c r="G6" s="87" t="s">
        <v>48</v>
      </c>
      <c r="H6" s="87" t="s">
        <v>49</v>
      </c>
      <c r="I6" s="88" t="s">
        <v>130</v>
      </c>
      <c r="J6" s="280"/>
      <c r="K6" s="80"/>
      <c r="L6" s="80"/>
      <c r="M6" s="80"/>
    </row>
    <row r="7" spans="1:13" ht="31" customHeight="1">
      <c r="A7" s="277"/>
      <c r="B7" s="89" t="s">
        <v>42</v>
      </c>
      <c r="C7" s="90" t="s">
        <v>43</v>
      </c>
      <c r="D7" s="90" t="s">
        <v>43</v>
      </c>
      <c r="E7" s="89" t="s">
        <v>41</v>
      </c>
      <c r="F7" s="89" t="s">
        <v>41</v>
      </c>
      <c r="G7" s="90" t="s">
        <v>43</v>
      </c>
      <c r="H7" s="89" t="s">
        <v>41</v>
      </c>
      <c r="I7" s="89" t="s">
        <v>41</v>
      </c>
      <c r="J7" s="91"/>
    </row>
    <row r="8" spans="1:13" ht="24" customHeight="1">
      <c r="A8" s="273"/>
      <c r="B8" s="274"/>
      <c r="C8" s="274"/>
      <c r="D8" s="274"/>
      <c r="E8" s="274"/>
      <c r="F8" s="274"/>
      <c r="G8" s="274"/>
      <c r="H8" s="274"/>
      <c r="I8" s="275"/>
      <c r="J8" s="92"/>
    </row>
    <row r="9" spans="1:13" ht="258" customHeight="1">
      <c r="A9" s="276" t="s">
        <v>129</v>
      </c>
      <c r="B9" s="93" t="s">
        <v>131</v>
      </c>
      <c r="C9" s="93" t="s">
        <v>132</v>
      </c>
      <c r="D9" s="93" t="s">
        <v>51</v>
      </c>
      <c r="E9" s="93" t="s">
        <v>133</v>
      </c>
      <c r="F9" s="93" t="s">
        <v>134</v>
      </c>
      <c r="G9" s="93" t="s">
        <v>48</v>
      </c>
      <c r="H9" s="93" t="s">
        <v>135</v>
      </c>
      <c r="I9" s="88" t="s">
        <v>136</v>
      </c>
      <c r="J9" s="86"/>
    </row>
    <row r="10" spans="1:13" ht="31" customHeight="1">
      <c r="A10" s="277"/>
      <c r="B10" s="89" t="s">
        <v>42</v>
      </c>
      <c r="C10" s="89" t="s">
        <v>41</v>
      </c>
      <c r="D10" s="89" t="s">
        <v>41</v>
      </c>
      <c r="E10" s="90" t="s">
        <v>43</v>
      </c>
      <c r="F10" s="89" t="s">
        <v>41</v>
      </c>
      <c r="G10" s="90" t="s">
        <v>43</v>
      </c>
      <c r="H10" s="90" t="s">
        <v>43</v>
      </c>
      <c r="I10" s="90" t="s">
        <v>43</v>
      </c>
      <c r="J10" s="91"/>
    </row>
  </sheetData>
  <sheetProtection sheet="1" objects="1" scenarios="1"/>
  <mergeCells count="9">
    <mergeCell ref="B2:I2"/>
    <mergeCell ref="B3:I3"/>
    <mergeCell ref="A8:I8"/>
    <mergeCell ref="A9:A10"/>
    <mergeCell ref="K3:M3"/>
    <mergeCell ref="B4:C4"/>
    <mergeCell ref="D4:F4"/>
    <mergeCell ref="A6:A7"/>
    <mergeCell ref="J5:J6"/>
  </mergeCells>
  <phoneticPr fontId="38" type="noConversion"/>
  <pageMargins left="0.7" right="0.7" top="0.75" bottom="0.75" header="0.3" footer="0.3"/>
  <pageSetup scale="32" orientation="landscape" horizontalDpi="0" verticalDpi="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65"/>
  <sheetViews>
    <sheetView showGridLines="0" workbookViewId="0">
      <selection sqref="A1:I1"/>
    </sheetView>
  </sheetViews>
  <sheetFormatPr baseColWidth="10" defaultColWidth="8.83203125" defaultRowHeight="15"/>
  <cols>
    <col min="1" max="1" width="23.1640625" style="69" customWidth="1"/>
    <col min="2" max="2" width="8.83203125" style="69" customWidth="1"/>
    <col min="3" max="3" width="10.33203125" style="69" customWidth="1"/>
    <col min="4" max="4" width="8.83203125" style="69"/>
    <col min="5" max="5" width="11.83203125" style="69" customWidth="1"/>
    <col min="6" max="6" width="9.1640625" style="69" customWidth="1"/>
    <col min="7" max="16384" width="8.83203125" style="69"/>
  </cols>
  <sheetData>
    <row r="1" spans="1:9" ht="19">
      <c r="A1" s="186" t="s">
        <v>143</v>
      </c>
      <c r="B1" s="187"/>
      <c r="C1" s="187"/>
      <c r="D1" s="187"/>
      <c r="E1" s="187"/>
      <c r="F1" s="187"/>
      <c r="G1" s="187"/>
      <c r="H1" s="187"/>
      <c r="I1" s="188"/>
    </row>
    <row r="2" spans="1:9" ht="29" customHeight="1">
      <c r="A2" s="230" t="s">
        <v>144</v>
      </c>
      <c r="B2" s="231"/>
      <c r="C2" s="231"/>
      <c r="D2" s="231"/>
      <c r="E2" s="231"/>
      <c r="F2" s="231"/>
      <c r="G2" s="231"/>
      <c r="H2" s="231"/>
      <c r="I2" s="232"/>
    </row>
    <row r="3" spans="1:9" ht="30" customHeight="1">
      <c r="A3" s="233"/>
      <c r="B3" s="234"/>
      <c r="C3" s="234"/>
      <c r="D3" s="234"/>
      <c r="E3" s="234"/>
      <c r="F3" s="234"/>
      <c r="G3" s="234"/>
      <c r="H3" s="234"/>
      <c r="I3" s="235"/>
    </row>
    <row r="4" spans="1:9">
      <c r="A4" s="282" t="s">
        <v>105</v>
      </c>
      <c r="B4" s="282"/>
      <c r="C4" s="282"/>
      <c r="E4" s="94"/>
    </row>
    <row r="5" spans="1:9">
      <c r="A5" s="95" t="s">
        <v>107</v>
      </c>
      <c r="B5" s="95">
        <v>0</v>
      </c>
      <c r="C5" s="104">
        <v>0</v>
      </c>
    </row>
    <row r="6" spans="1:9">
      <c r="A6" s="96" t="s">
        <v>108</v>
      </c>
      <c r="B6" s="96">
        <v>1</v>
      </c>
      <c r="C6" s="104">
        <v>0.25</v>
      </c>
    </row>
    <row r="7" spans="1:9">
      <c r="A7" s="96" t="s">
        <v>109</v>
      </c>
      <c r="B7" s="96">
        <v>2</v>
      </c>
      <c r="C7" s="104">
        <v>0.5</v>
      </c>
      <c r="E7" s="97"/>
    </row>
    <row r="8" spans="1:9">
      <c r="A8" s="96" t="s">
        <v>110</v>
      </c>
      <c r="B8" s="96">
        <v>3</v>
      </c>
      <c r="C8" s="104">
        <v>1</v>
      </c>
    </row>
    <row r="10" spans="1:9">
      <c r="A10" s="281" t="s">
        <v>115</v>
      </c>
      <c r="B10" s="281"/>
    </row>
    <row r="11" spans="1:9" ht="19" customHeight="1">
      <c r="A11" s="98" t="s">
        <v>15</v>
      </c>
      <c r="B11" s="104">
        <v>4</v>
      </c>
    </row>
    <row r="12" spans="1:9" ht="24" customHeight="1">
      <c r="A12" s="98" t="s">
        <v>16</v>
      </c>
      <c r="B12" s="104">
        <v>2</v>
      </c>
    </row>
    <row r="13" spans="1:9">
      <c r="A13" s="98" t="s">
        <v>6</v>
      </c>
      <c r="B13" s="104">
        <v>4</v>
      </c>
    </row>
    <row r="14" spans="1:9">
      <c r="A14" s="98" t="s">
        <v>7</v>
      </c>
      <c r="B14" s="104">
        <v>3</v>
      </c>
    </row>
    <row r="15" spans="1:9" ht="15" customHeight="1">
      <c r="A15" s="98" t="s">
        <v>8</v>
      </c>
      <c r="B15" s="104">
        <v>1</v>
      </c>
    </row>
    <row r="16" spans="1:9">
      <c r="A16" s="98" t="s">
        <v>9</v>
      </c>
      <c r="B16" s="104">
        <v>1</v>
      </c>
    </row>
    <row r="17" spans="1:9">
      <c r="A17" s="98" t="s">
        <v>70</v>
      </c>
      <c r="B17" s="104">
        <v>3</v>
      </c>
    </row>
    <row r="18" spans="1:9">
      <c r="A18" s="98" t="s">
        <v>10</v>
      </c>
      <c r="B18" s="104">
        <v>2</v>
      </c>
    </row>
    <row r="20" spans="1:9">
      <c r="A20" s="283" t="s">
        <v>121</v>
      </c>
      <c r="B20" s="284"/>
      <c r="C20" s="285"/>
    </row>
    <row r="21" spans="1:9">
      <c r="A21" s="96" t="s">
        <v>118</v>
      </c>
      <c r="B21" s="96">
        <v>1</v>
      </c>
      <c r="C21" s="105">
        <v>0.24</v>
      </c>
      <c r="D21" s="79"/>
      <c r="E21" s="79"/>
    </row>
    <row r="22" spans="1:9">
      <c r="A22" s="96" t="s">
        <v>119</v>
      </c>
      <c r="B22" s="96">
        <v>2</v>
      </c>
      <c r="C22" s="105">
        <v>0.48</v>
      </c>
    </row>
    <row r="23" spans="1:9">
      <c r="A23" s="96" t="s">
        <v>120</v>
      </c>
      <c r="B23" s="96">
        <v>3</v>
      </c>
      <c r="C23" s="105">
        <v>0.6</v>
      </c>
    </row>
    <row r="25" spans="1:9">
      <c r="A25" s="99"/>
    </row>
    <row r="26" spans="1:9" ht="15.5" customHeight="1">
      <c r="A26" s="99"/>
    </row>
    <row r="27" spans="1:9" hidden="1">
      <c r="A27" s="100" t="s">
        <v>106</v>
      </c>
    </row>
    <row r="28" spans="1:9" ht="45" hidden="1">
      <c r="A28" s="99"/>
      <c r="B28" s="101" t="s">
        <v>15</v>
      </c>
      <c r="C28" s="101" t="s">
        <v>16</v>
      </c>
      <c r="D28" s="101" t="s">
        <v>6</v>
      </c>
      <c r="E28" s="101" t="s">
        <v>7</v>
      </c>
      <c r="F28" s="101" t="s">
        <v>8</v>
      </c>
      <c r="G28" s="101" t="s">
        <v>9</v>
      </c>
      <c r="H28" s="101" t="s">
        <v>70</v>
      </c>
      <c r="I28" s="101" t="s">
        <v>10</v>
      </c>
    </row>
    <row r="29" spans="1:9" ht="16" hidden="1">
      <c r="A29" s="102" t="s">
        <v>84</v>
      </c>
      <c r="B29" s="69" t="str">
        <f>IF(ISBLANK('Pediatric Vulnerability Matrix'!C8),"",('Pediatric Vulnerability Matrix'!C8/3)*IF(ISBLANK('Pediatric Vulnerability Matrix'!O8), 1, (1-VLOOKUP('Pediatric Vulnerability Matrix'!O8, $B$21:$C$23, 2, FALSE))))</f>
        <v/>
      </c>
      <c r="C29" s="69" t="str">
        <f>IF(ISBLANK('Pediatric Vulnerability Matrix'!D8),"",('Pediatric Vulnerability Matrix'!D8/3)*IF(ISBLANK('Pediatric Vulnerability Matrix'!O8), 1, (1-VLOOKUP('Pediatric Vulnerability Matrix'!O8, $B$21:$C$23, 2, FALSE))))</f>
        <v/>
      </c>
      <c r="D29" s="69" t="str">
        <f t="array" ref="D29">IF(ISBLANK('Pediatric Vulnerability Matrix'!E8),"",('Pediatric Vulnerability Matrix'!E8/3)*IF(ISBLANK('Pediatric Vulnerability Matrix'!P8), 1, (1-VLOOKUP('Pediatric Vulnerability Matrix'!P8, $B$21:$C$23, 2, FALSE))))</f>
        <v/>
      </c>
      <c r="E29" s="69" t="str">
        <f>IF(ISBLANK('Pediatric Vulnerability Matrix'!F8),"",('Pediatric Vulnerability Matrix'!F8/3)*IF(ISBLANK('Pediatric Vulnerability Matrix'!P8), 1, (1-VLOOKUP('Pediatric Vulnerability Matrix'!P8, $B$21:$C$23, 2, FALSE))))</f>
        <v/>
      </c>
      <c r="F29" s="69" t="str">
        <f t="array" ref="F29">IF(ISBLANK('Pediatric Vulnerability Matrix'!G8),"",('Pediatric Vulnerability Matrix'!G8/3)*IF(ISBLANK('Pediatric Vulnerability Matrix'!P8), 1, (1-VLOOKUP('Pediatric Vulnerability Matrix'!P8, $B$21:$C$23, 2, FALSE))))</f>
        <v/>
      </c>
      <c r="G29" s="69" t="str">
        <f>IF(ISBLANK('Pediatric Vulnerability Matrix'!H8),"",('Pediatric Vulnerability Matrix'!H8/3)*IF(ISBLANK('Pediatric Vulnerability Matrix'!Q8), 1, (1-VLOOKUP('Pediatric Vulnerability Matrix'!Q8, $B$21:$C$23, 2, FALSE))))</f>
        <v/>
      </c>
      <c r="H29" s="69" t="str">
        <f>IF(ISBLANK('Pediatric Vulnerability Matrix'!I8),"",('Pediatric Vulnerability Matrix'!I8/3)*IF(ISBLANK('Pediatric Vulnerability Matrix'!Q8), 1, (1-VLOOKUP('Pediatric Vulnerability Matrix'!Q8, $B$21:$C$23, 2, FALSE))))</f>
        <v/>
      </c>
      <c r="I29" s="69" t="str">
        <f>IF(ISBLANK('Pediatric Vulnerability Matrix'!J8),"",('Pediatric Vulnerability Matrix'!J8/3)*IF(ISBLANK('Pediatric Vulnerability Matrix'!Q8), 1, (1-VLOOKUP('Pediatric Vulnerability Matrix'!Q8, $B$21:$C$23, 2, FALSE))))</f>
        <v/>
      </c>
    </row>
    <row r="30" spans="1:9" ht="16" hidden="1">
      <c r="A30" s="102" t="s">
        <v>77</v>
      </c>
      <c r="B30" s="69" t="str">
        <f>IF(ISBLANK('Pediatric Vulnerability Matrix'!C9),"",('Pediatric Vulnerability Matrix'!C9/3)*IF(ISBLANK('Pediatric Vulnerability Matrix'!O9), 1, (1-VLOOKUP('Pediatric Vulnerability Matrix'!O9, $B$21:$C$23, 2, FALSE))))</f>
        <v/>
      </c>
      <c r="C30" s="69" t="str">
        <f>IF(ISBLANK('Pediatric Vulnerability Matrix'!D9),"",('Pediatric Vulnerability Matrix'!D9/3)*IF(ISBLANK('Pediatric Vulnerability Matrix'!O9), 1, (1-VLOOKUP('Pediatric Vulnerability Matrix'!O9, $B$21:$C$23, 2, FALSE))))</f>
        <v/>
      </c>
      <c r="D30" s="69" t="str">
        <f t="array" ref="D30">IF(ISBLANK('Pediatric Vulnerability Matrix'!E9),"",('Pediatric Vulnerability Matrix'!E9/3)*IF(ISBLANK('Pediatric Vulnerability Matrix'!P9), 1, (1-VLOOKUP('Pediatric Vulnerability Matrix'!P9, $B$21:$C$23, 2, FALSE))))</f>
        <v/>
      </c>
      <c r="E30" s="69" t="str">
        <f>IF(ISBLANK('Pediatric Vulnerability Matrix'!F9),"",('Pediatric Vulnerability Matrix'!F9/3)*IF(ISBLANK('Pediatric Vulnerability Matrix'!P9), 1, (1-VLOOKUP('Pediatric Vulnerability Matrix'!P9, $B$21:$C$23, 2, FALSE))))</f>
        <v/>
      </c>
      <c r="F30" s="69" t="str">
        <f t="array" ref="F30">IF(ISBLANK('Pediatric Vulnerability Matrix'!G9),"",('Pediatric Vulnerability Matrix'!G9/3)*IF(ISBLANK('Pediatric Vulnerability Matrix'!P9), 1, (1-VLOOKUP('Pediatric Vulnerability Matrix'!P9, $B$21:$C$23, 2, FALSE))))</f>
        <v/>
      </c>
      <c r="G30" s="69" t="str">
        <f>IF(ISBLANK('Pediatric Vulnerability Matrix'!H9),"",('Pediatric Vulnerability Matrix'!H9/3)*IF(ISBLANK('Pediatric Vulnerability Matrix'!Q9), 1, (1-VLOOKUP('Pediatric Vulnerability Matrix'!Q9, $B$21:$C$23, 2, FALSE))))</f>
        <v/>
      </c>
      <c r="H30" s="69" t="str">
        <f>IF(ISBLANK('Pediatric Vulnerability Matrix'!I9),"",('Pediatric Vulnerability Matrix'!I9/3)*IF(ISBLANK('Pediatric Vulnerability Matrix'!Q9), 1, (1-VLOOKUP('Pediatric Vulnerability Matrix'!Q9, $B$21:$C$23, 2, FALSE))))</f>
        <v/>
      </c>
      <c r="I30" s="69" t="str">
        <f>IF(ISBLANK('Pediatric Vulnerability Matrix'!J9),"",('Pediatric Vulnerability Matrix'!J9/3)*IF(ISBLANK('Pediatric Vulnerability Matrix'!Q9), 1, (1-VLOOKUP('Pediatric Vulnerability Matrix'!Q9, $B$21:$C$23, 2, FALSE))))</f>
        <v/>
      </c>
    </row>
    <row r="31" spans="1:9" ht="16" hidden="1">
      <c r="A31" s="102" t="s">
        <v>78</v>
      </c>
      <c r="B31" s="69" t="str">
        <f>IF(ISBLANK('Pediatric Vulnerability Matrix'!C10),"",('Pediatric Vulnerability Matrix'!C10/3)*IF(ISBLANK('Pediatric Vulnerability Matrix'!O10), 1, (1-VLOOKUP('Pediatric Vulnerability Matrix'!O10, $B$21:$C$23, 2, FALSE))))</f>
        <v/>
      </c>
      <c r="C31" s="69" t="str">
        <f>IF(ISBLANK('Pediatric Vulnerability Matrix'!D10),"",('Pediatric Vulnerability Matrix'!D10/3)*IF(ISBLANK('Pediatric Vulnerability Matrix'!O10), 1, (1-VLOOKUP('Pediatric Vulnerability Matrix'!O10, $B$21:$C$23, 2, FALSE))))</f>
        <v/>
      </c>
      <c r="D31" s="69" t="str">
        <f t="array" ref="D31">IF(ISBLANK('Pediatric Vulnerability Matrix'!E10),"",('Pediatric Vulnerability Matrix'!E10/3)*IF(ISBLANK('Pediatric Vulnerability Matrix'!P10), 1, (1-VLOOKUP('Pediatric Vulnerability Matrix'!P10, $B$21:$C$23, 2, FALSE))))</f>
        <v/>
      </c>
      <c r="E31" s="69" t="str">
        <f>IF(ISBLANK('Pediatric Vulnerability Matrix'!F10),"",('Pediatric Vulnerability Matrix'!F10/3)*IF(ISBLANK('Pediatric Vulnerability Matrix'!P10), 1, (1-VLOOKUP('Pediatric Vulnerability Matrix'!P10, $B$21:$C$23, 2, FALSE))))</f>
        <v/>
      </c>
      <c r="F31" s="69" t="str">
        <f t="array" ref="F31">IF(ISBLANK('Pediatric Vulnerability Matrix'!G10),"",('Pediatric Vulnerability Matrix'!G10/3)*IF(ISBLANK('Pediatric Vulnerability Matrix'!P10), 1, (1-VLOOKUP('Pediatric Vulnerability Matrix'!P10, $B$21:$C$23, 2, FALSE))))</f>
        <v/>
      </c>
      <c r="G31" s="69" t="str">
        <f>IF(ISBLANK('Pediatric Vulnerability Matrix'!H10),"",('Pediatric Vulnerability Matrix'!H10/3)*IF(ISBLANK('Pediatric Vulnerability Matrix'!Q10), 1, (1-VLOOKUP('Pediatric Vulnerability Matrix'!Q10, $B$21:$C$23, 2, FALSE))))</f>
        <v/>
      </c>
      <c r="H31" s="69" t="str">
        <f>IF(ISBLANK('Pediatric Vulnerability Matrix'!I10),"",('Pediatric Vulnerability Matrix'!I10/3)*IF(ISBLANK('Pediatric Vulnerability Matrix'!Q10), 1, (1-VLOOKUP('Pediatric Vulnerability Matrix'!Q10, $B$21:$C$23, 2, FALSE))))</f>
        <v/>
      </c>
      <c r="I31" s="69" t="str">
        <f>IF(ISBLANK('Pediatric Vulnerability Matrix'!J10),"",('Pediatric Vulnerability Matrix'!J10/3)*IF(ISBLANK('Pediatric Vulnerability Matrix'!Q10), 1, (1-VLOOKUP('Pediatric Vulnerability Matrix'!Q10, $B$21:$C$23, 2, FALSE))))</f>
        <v/>
      </c>
    </row>
    <row r="32" spans="1:9" ht="16" hidden="1">
      <c r="A32" s="102" t="s">
        <v>79</v>
      </c>
      <c r="B32" s="69" t="str">
        <f>IF(ISBLANK('Pediatric Vulnerability Matrix'!C11),"",('Pediatric Vulnerability Matrix'!C11/3)*IF(ISBLANK('Pediatric Vulnerability Matrix'!O11), 1, (1-VLOOKUP('Pediatric Vulnerability Matrix'!O11, $B$21:$C$23, 2, FALSE))))</f>
        <v/>
      </c>
      <c r="C32" s="69" t="str">
        <f>IF(ISBLANK('Pediatric Vulnerability Matrix'!D11),"",('Pediatric Vulnerability Matrix'!D11/3)*IF(ISBLANK('Pediatric Vulnerability Matrix'!O11), 1, (1-VLOOKUP('Pediatric Vulnerability Matrix'!O11, $B$21:$C$23, 2, FALSE))))</f>
        <v/>
      </c>
      <c r="D32" s="69" t="str">
        <f t="array" ref="D32">IF(ISBLANK('Pediatric Vulnerability Matrix'!E11),"",('Pediatric Vulnerability Matrix'!E11/3)*IF(ISBLANK('Pediatric Vulnerability Matrix'!P11), 1, (1-VLOOKUP('Pediatric Vulnerability Matrix'!P11, $B$21:$C$23, 2, FALSE))))</f>
        <v/>
      </c>
      <c r="E32" s="69" t="str">
        <f>IF(ISBLANK('Pediatric Vulnerability Matrix'!F11),"",('Pediatric Vulnerability Matrix'!F11/3)*IF(ISBLANK('Pediatric Vulnerability Matrix'!P11), 1, (1-VLOOKUP('Pediatric Vulnerability Matrix'!P11, $B$21:$C$23, 2, FALSE))))</f>
        <v/>
      </c>
      <c r="F32" s="69" t="str">
        <f t="array" ref="F32">IF(ISBLANK('Pediatric Vulnerability Matrix'!G11),"",('Pediatric Vulnerability Matrix'!G11/3)*IF(ISBLANK('Pediatric Vulnerability Matrix'!P11), 1, (1-VLOOKUP('Pediatric Vulnerability Matrix'!P11, $B$21:$C$23, 2, FALSE))))</f>
        <v/>
      </c>
      <c r="G32" s="69" t="str">
        <f>IF(ISBLANK('Pediatric Vulnerability Matrix'!H11),"",('Pediatric Vulnerability Matrix'!H11/3)*IF(ISBLANK('Pediatric Vulnerability Matrix'!Q11), 1, (1-VLOOKUP('Pediatric Vulnerability Matrix'!Q11, $B$21:$C$23, 2, FALSE))))</f>
        <v/>
      </c>
      <c r="H32" s="69" t="str">
        <f>IF(ISBLANK('Pediatric Vulnerability Matrix'!I11),"",('Pediatric Vulnerability Matrix'!I11/3)*IF(ISBLANK('Pediatric Vulnerability Matrix'!Q11), 1, (1-VLOOKUP('Pediatric Vulnerability Matrix'!Q11, $B$21:$C$23, 2, FALSE))))</f>
        <v/>
      </c>
      <c r="I32" s="69" t="str">
        <f>IF(ISBLANK('Pediatric Vulnerability Matrix'!J11),"",('Pediatric Vulnerability Matrix'!J11/3)*IF(ISBLANK('Pediatric Vulnerability Matrix'!Q11), 1, (1-VLOOKUP('Pediatric Vulnerability Matrix'!Q11, $B$21:$C$23, 2, FALSE))))</f>
        <v/>
      </c>
    </row>
    <row r="33" spans="1:9" ht="16" hidden="1">
      <c r="A33" s="103" t="s">
        <v>80</v>
      </c>
      <c r="B33" s="69" t="str">
        <f>IF(ISBLANK('Pediatric Vulnerability Matrix'!C12),"",('Pediatric Vulnerability Matrix'!C12/3)*IF(ISBLANK('Pediatric Vulnerability Matrix'!O12), 1, (1-VLOOKUP('Pediatric Vulnerability Matrix'!O12, $B$21:$C$23, 2, FALSE))))</f>
        <v/>
      </c>
      <c r="C33" s="69" t="str">
        <f>IF(ISBLANK('Pediatric Vulnerability Matrix'!D12),"",('Pediatric Vulnerability Matrix'!D12/3)*IF(ISBLANK('Pediatric Vulnerability Matrix'!O12), 1, (1-VLOOKUP('Pediatric Vulnerability Matrix'!O12, $B$21:$C$23, 2, FALSE))))</f>
        <v/>
      </c>
      <c r="D33" s="69" t="str">
        <f t="array" ref="D33">IF(ISBLANK('Pediatric Vulnerability Matrix'!E12),"",('Pediatric Vulnerability Matrix'!E12/3)*IF(ISBLANK('Pediatric Vulnerability Matrix'!P12), 1, (1-VLOOKUP('Pediatric Vulnerability Matrix'!P12, $B$21:$C$23, 2, FALSE))))</f>
        <v/>
      </c>
      <c r="E33" s="69" t="str">
        <f>IF(ISBLANK('Pediatric Vulnerability Matrix'!F12),"",('Pediatric Vulnerability Matrix'!F12/3)*IF(ISBLANK('Pediatric Vulnerability Matrix'!P12), 1, (1-VLOOKUP('Pediatric Vulnerability Matrix'!P12, $B$21:$C$23, 2, FALSE))))</f>
        <v/>
      </c>
      <c r="F33" s="69" t="str">
        <f t="array" ref="F33">IF(ISBLANK('Pediatric Vulnerability Matrix'!G12),"",('Pediatric Vulnerability Matrix'!G12/3)*IF(ISBLANK('Pediatric Vulnerability Matrix'!P12), 1, (1-VLOOKUP('Pediatric Vulnerability Matrix'!P12, $B$21:$C$23, 2, FALSE))))</f>
        <v/>
      </c>
      <c r="G33" s="69" t="str">
        <f>IF(ISBLANK('Pediatric Vulnerability Matrix'!H12),"",('Pediatric Vulnerability Matrix'!H12/3)*IF(ISBLANK('Pediatric Vulnerability Matrix'!Q12), 1, (1-VLOOKUP('Pediatric Vulnerability Matrix'!Q12, $B$21:$C$23, 2, FALSE))))</f>
        <v/>
      </c>
      <c r="H33" s="69" t="str">
        <f>IF(ISBLANK('Pediatric Vulnerability Matrix'!I12),"",('Pediatric Vulnerability Matrix'!I12/3)*IF(ISBLANK('Pediatric Vulnerability Matrix'!Q12), 1, (1-VLOOKUP('Pediatric Vulnerability Matrix'!Q12, $B$21:$C$23, 2, FALSE))))</f>
        <v/>
      </c>
      <c r="I33" s="69" t="str">
        <f>IF(ISBLANK('Pediatric Vulnerability Matrix'!J12),"",('Pediatric Vulnerability Matrix'!J12/3)*IF(ISBLANK('Pediatric Vulnerability Matrix'!Q12), 1, (1-VLOOKUP('Pediatric Vulnerability Matrix'!Q12, $B$21:$C$23, 2, FALSE))))</f>
        <v/>
      </c>
    </row>
    <row r="34" spans="1:9" ht="16" hidden="1">
      <c r="A34" s="103" t="s">
        <v>81</v>
      </c>
      <c r="B34" s="69" t="str">
        <f>IF(ISBLANK('Pediatric Vulnerability Matrix'!C13),"",('Pediatric Vulnerability Matrix'!C13/3)*IF(ISBLANK('Pediatric Vulnerability Matrix'!O13), 1, (1-VLOOKUP('Pediatric Vulnerability Matrix'!O13, $B$21:$C$23, 2, FALSE))))</f>
        <v/>
      </c>
      <c r="C34" s="69" t="str">
        <f>IF(ISBLANK('Pediatric Vulnerability Matrix'!D13),"",('Pediatric Vulnerability Matrix'!D13/3)*IF(ISBLANK('Pediatric Vulnerability Matrix'!O13), 1, (1-VLOOKUP('Pediatric Vulnerability Matrix'!O13, $B$21:$C$23, 2, FALSE))))</f>
        <v/>
      </c>
      <c r="D34" s="69" t="str">
        <f t="array" ref="D34">IF(ISBLANK('Pediatric Vulnerability Matrix'!E13),"",('Pediatric Vulnerability Matrix'!E13/3)*IF(ISBLANK('Pediatric Vulnerability Matrix'!P13), 1, (1-VLOOKUP('Pediatric Vulnerability Matrix'!P13, $B$21:$C$23, 2, FALSE))))</f>
        <v/>
      </c>
      <c r="E34" s="69" t="str">
        <f>IF(ISBLANK('Pediatric Vulnerability Matrix'!F13),"",('Pediatric Vulnerability Matrix'!F13/3)*IF(ISBLANK('Pediatric Vulnerability Matrix'!P13), 1, (1-VLOOKUP('Pediatric Vulnerability Matrix'!P13, $B$21:$C$23, 2, FALSE))))</f>
        <v/>
      </c>
      <c r="F34" s="69" t="str">
        <f t="array" ref="F34">IF(ISBLANK('Pediatric Vulnerability Matrix'!G13),"",('Pediatric Vulnerability Matrix'!G13/3)*IF(ISBLANK('Pediatric Vulnerability Matrix'!P13), 1, (1-VLOOKUP('Pediatric Vulnerability Matrix'!P13, $B$21:$C$23, 2, FALSE))))</f>
        <v/>
      </c>
      <c r="G34" s="69" t="str">
        <f>IF(ISBLANK('Pediatric Vulnerability Matrix'!H13),"",('Pediatric Vulnerability Matrix'!H13/3)*IF(ISBLANK('Pediatric Vulnerability Matrix'!Q13), 1, (1-VLOOKUP('Pediatric Vulnerability Matrix'!Q13, $B$21:$C$23, 2, FALSE))))</f>
        <v/>
      </c>
      <c r="H34" s="69" t="str">
        <f>IF(ISBLANK('Pediatric Vulnerability Matrix'!I13),"",('Pediatric Vulnerability Matrix'!I13/3)*IF(ISBLANK('Pediatric Vulnerability Matrix'!Q13), 1, (1-VLOOKUP('Pediatric Vulnerability Matrix'!Q13, $B$21:$C$23, 2, FALSE))))</f>
        <v/>
      </c>
      <c r="I34" s="69" t="str">
        <f>IF(ISBLANK('Pediatric Vulnerability Matrix'!J13),"",('Pediatric Vulnerability Matrix'!J13/3)*IF(ISBLANK('Pediatric Vulnerability Matrix'!Q13), 1, (1-VLOOKUP('Pediatric Vulnerability Matrix'!Q13, $B$21:$C$23, 2, FALSE))))</f>
        <v/>
      </c>
    </row>
    <row r="35" spans="1:9" ht="16" hidden="1">
      <c r="A35" s="103" t="s">
        <v>82</v>
      </c>
      <c r="B35" s="69" t="str">
        <f>IF(ISBLANK('Pediatric Vulnerability Matrix'!C14),"",('Pediatric Vulnerability Matrix'!C14/3)*IF(ISBLANK('Pediatric Vulnerability Matrix'!O14), 1, (1-VLOOKUP('Pediatric Vulnerability Matrix'!O14, $B$21:$C$23, 2, FALSE))))</f>
        <v/>
      </c>
      <c r="C35" s="69" t="str">
        <f>IF(ISBLANK('Pediatric Vulnerability Matrix'!D14),"",('Pediatric Vulnerability Matrix'!D14/3)*IF(ISBLANK('Pediatric Vulnerability Matrix'!O14), 1, (1-VLOOKUP('Pediatric Vulnerability Matrix'!O14, $B$21:$C$23, 2, FALSE))))</f>
        <v/>
      </c>
      <c r="D35" s="69" t="str">
        <f t="array" ref="D35">IF(ISBLANK('Pediatric Vulnerability Matrix'!E14),"",('Pediatric Vulnerability Matrix'!E14/3)*IF(ISBLANK('Pediatric Vulnerability Matrix'!P14), 1, (1-VLOOKUP('Pediatric Vulnerability Matrix'!P14, $B$21:$C$23, 2, FALSE))))</f>
        <v/>
      </c>
      <c r="E35" s="69" t="str">
        <f>IF(ISBLANK('Pediatric Vulnerability Matrix'!F14),"",('Pediatric Vulnerability Matrix'!F14/3)*IF(ISBLANK('Pediatric Vulnerability Matrix'!P14), 1, (1-VLOOKUP('Pediatric Vulnerability Matrix'!P14, $B$21:$C$23, 2, FALSE))))</f>
        <v/>
      </c>
      <c r="F35" s="69" t="str">
        <f t="array" ref="F35">IF(ISBLANK('Pediatric Vulnerability Matrix'!G14),"",('Pediatric Vulnerability Matrix'!G14/3)*IF(ISBLANK('Pediatric Vulnerability Matrix'!P14), 1, (1-VLOOKUP('Pediatric Vulnerability Matrix'!P14, $B$21:$C$23, 2, FALSE))))</f>
        <v/>
      </c>
      <c r="G35" s="69" t="str">
        <f>IF(ISBLANK('Pediatric Vulnerability Matrix'!H14),"",('Pediatric Vulnerability Matrix'!H14/3)*IF(ISBLANK('Pediatric Vulnerability Matrix'!Q14), 1, (1-VLOOKUP('Pediatric Vulnerability Matrix'!Q14, $B$21:$C$23, 2, FALSE))))</f>
        <v/>
      </c>
      <c r="H35" s="69" t="str">
        <f>IF(ISBLANK('Pediatric Vulnerability Matrix'!I14),"",('Pediatric Vulnerability Matrix'!I14/3)*IF(ISBLANK('Pediatric Vulnerability Matrix'!Q14), 1, (1-VLOOKUP('Pediatric Vulnerability Matrix'!Q14, $B$21:$C$23, 2, FALSE))))</f>
        <v/>
      </c>
      <c r="I35" s="69" t="str">
        <f>IF(ISBLANK('Pediatric Vulnerability Matrix'!J14),"",('Pediatric Vulnerability Matrix'!J14/3)*IF(ISBLANK('Pediatric Vulnerability Matrix'!Q14), 1, (1-VLOOKUP('Pediatric Vulnerability Matrix'!Q14, $B$21:$C$23, 2, FALSE))))</f>
        <v/>
      </c>
    </row>
    <row r="36" spans="1:9" ht="16" hidden="1">
      <c r="A36" s="103" t="s">
        <v>83</v>
      </c>
      <c r="B36" s="69" t="str">
        <f>IF(ISBLANK('Pediatric Vulnerability Matrix'!C15),"",('Pediatric Vulnerability Matrix'!C15/3)*IF(ISBLANK('Pediatric Vulnerability Matrix'!O15), 1, (1-VLOOKUP('Pediatric Vulnerability Matrix'!O15, $B$21:$C$23, 2, FALSE))))</f>
        <v/>
      </c>
      <c r="C36" s="69" t="str">
        <f>IF(ISBLANK('Pediatric Vulnerability Matrix'!D15),"",('Pediatric Vulnerability Matrix'!D15/3)*IF(ISBLANK('Pediatric Vulnerability Matrix'!O15), 1, (1-VLOOKUP('Pediatric Vulnerability Matrix'!O15, $B$21:$C$23, 2, FALSE))))</f>
        <v/>
      </c>
      <c r="D36" s="69" t="str">
        <f t="array" ref="D36">IF(ISBLANK('Pediatric Vulnerability Matrix'!E15),"",('Pediatric Vulnerability Matrix'!E15/3)*IF(ISBLANK('Pediatric Vulnerability Matrix'!P15), 1, (1-VLOOKUP('Pediatric Vulnerability Matrix'!P15, $B$21:$C$23, 2, FALSE))))</f>
        <v/>
      </c>
      <c r="E36" s="69" t="str">
        <f>IF(ISBLANK('Pediatric Vulnerability Matrix'!F15),"",('Pediatric Vulnerability Matrix'!F15/3)*IF(ISBLANK('Pediatric Vulnerability Matrix'!P15), 1, (1-VLOOKUP('Pediatric Vulnerability Matrix'!P15, $B$21:$C$23, 2, FALSE))))</f>
        <v/>
      </c>
      <c r="F36" s="69" t="str">
        <f t="array" ref="F36">IF(ISBLANK('Pediatric Vulnerability Matrix'!G15),"",('Pediatric Vulnerability Matrix'!G15/3)*IF(ISBLANK('Pediatric Vulnerability Matrix'!P15), 1, (1-VLOOKUP('Pediatric Vulnerability Matrix'!P15, $B$21:$C$23, 2, FALSE))))</f>
        <v/>
      </c>
      <c r="G36" s="69" t="str">
        <f>IF(ISBLANK('Pediatric Vulnerability Matrix'!H15),"",('Pediatric Vulnerability Matrix'!H15/3)*IF(ISBLANK('Pediatric Vulnerability Matrix'!Q15), 1, (1-VLOOKUP('Pediatric Vulnerability Matrix'!Q15, $B$21:$C$23, 2, FALSE))))</f>
        <v/>
      </c>
      <c r="H36" s="69" t="str">
        <f>IF(ISBLANK('Pediatric Vulnerability Matrix'!I15),"",('Pediatric Vulnerability Matrix'!I15/3)*IF(ISBLANK('Pediatric Vulnerability Matrix'!Q15), 1, (1-VLOOKUP('Pediatric Vulnerability Matrix'!Q15, $B$21:$C$23, 2, FALSE))))</f>
        <v/>
      </c>
      <c r="I36" s="69" t="str">
        <f>IF(ISBLANK('Pediatric Vulnerability Matrix'!J15),"",('Pediatric Vulnerability Matrix'!J15/3)*IF(ISBLANK('Pediatric Vulnerability Matrix'!Q15), 1, (1-VLOOKUP('Pediatric Vulnerability Matrix'!Q15, $B$21:$C$23, 2, FALSE))))</f>
        <v/>
      </c>
    </row>
    <row r="37" spans="1:9" ht="16" hidden="1">
      <c r="A37" s="103" t="s">
        <v>54</v>
      </c>
      <c r="B37" s="69" t="str">
        <f>IF(ISBLANK('Pediatric Vulnerability Matrix'!C16),"",('Pediatric Vulnerability Matrix'!C16/3)*IF(ISBLANK('Pediatric Vulnerability Matrix'!O16), 1, (1-VLOOKUP('Pediatric Vulnerability Matrix'!O16, $B$21:$C$23, 2, FALSE))))</f>
        <v/>
      </c>
      <c r="C37" s="69" t="str">
        <f>IF(ISBLANK('Pediatric Vulnerability Matrix'!D16),"",('Pediatric Vulnerability Matrix'!D16/3)*IF(ISBLANK('Pediatric Vulnerability Matrix'!O16), 1, (1-VLOOKUP('Pediatric Vulnerability Matrix'!O16, $B$21:$C$23, 2, FALSE))))</f>
        <v/>
      </c>
      <c r="D37" s="69" t="str">
        <f t="array" ref="D37">IF(ISBLANK('Pediatric Vulnerability Matrix'!E16),"",('Pediatric Vulnerability Matrix'!E16/3)*IF(ISBLANK('Pediatric Vulnerability Matrix'!P16), 1, (1-VLOOKUP('Pediatric Vulnerability Matrix'!P16, $B$21:$C$23, 2, FALSE))))</f>
        <v/>
      </c>
      <c r="E37" s="69" t="str">
        <f>IF(ISBLANK('Pediatric Vulnerability Matrix'!F16),"",('Pediatric Vulnerability Matrix'!F16/3)*IF(ISBLANK('Pediatric Vulnerability Matrix'!P16), 1, (1-VLOOKUP('Pediatric Vulnerability Matrix'!P16, $B$21:$C$23, 2, FALSE))))</f>
        <v/>
      </c>
      <c r="F37" s="69" t="str">
        <f t="array" ref="F37">IF(ISBLANK('Pediatric Vulnerability Matrix'!G16),"",('Pediatric Vulnerability Matrix'!G16/3)*IF(ISBLANK('Pediatric Vulnerability Matrix'!P16), 1, (1-VLOOKUP('Pediatric Vulnerability Matrix'!P16, $B$21:$C$23, 2, FALSE))))</f>
        <v/>
      </c>
      <c r="G37" s="69" t="str">
        <f>IF(ISBLANK('Pediatric Vulnerability Matrix'!H16),"",('Pediatric Vulnerability Matrix'!H16/3)*IF(ISBLANK('Pediatric Vulnerability Matrix'!Q16), 1, (1-VLOOKUP('Pediatric Vulnerability Matrix'!Q16, $B$21:$C$23, 2, FALSE))))</f>
        <v/>
      </c>
      <c r="H37" s="69" t="str">
        <f>IF(ISBLANK('Pediatric Vulnerability Matrix'!I16),"",('Pediatric Vulnerability Matrix'!I16/3)*IF(ISBLANK('Pediatric Vulnerability Matrix'!Q16), 1, (1-VLOOKUP('Pediatric Vulnerability Matrix'!Q16, $B$21:$C$23, 2, FALSE))))</f>
        <v/>
      </c>
      <c r="I37" s="69" t="str">
        <f>IF(ISBLANK('Pediatric Vulnerability Matrix'!J16),"",('Pediatric Vulnerability Matrix'!J16/3)*IF(ISBLANK('Pediatric Vulnerability Matrix'!Q16), 1, (1-VLOOKUP('Pediatric Vulnerability Matrix'!Q16, $B$21:$C$23, 2, FALSE))))</f>
        <v/>
      </c>
    </row>
    <row r="38" spans="1:9" ht="16" hidden="1">
      <c r="A38" s="103" t="s">
        <v>56</v>
      </c>
      <c r="B38" s="69" t="str">
        <f>IF(ISBLANK('Pediatric Vulnerability Matrix'!C17),"",('Pediatric Vulnerability Matrix'!C17/3)*IF(ISBLANK('Pediatric Vulnerability Matrix'!O17), 1, (1-VLOOKUP('Pediatric Vulnerability Matrix'!O17, $B$21:$C$23, 2, FALSE))))</f>
        <v/>
      </c>
      <c r="C38" s="69" t="str">
        <f>IF(ISBLANK('Pediatric Vulnerability Matrix'!D17),"",('Pediatric Vulnerability Matrix'!D17/3)*IF(ISBLANK('Pediatric Vulnerability Matrix'!O17), 1, (1-VLOOKUP('Pediatric Vulnerability Matrix'!O17, $B$21:$C$23, 2, FALSE))))</f>
        <v/>
      </c>
      <c r="D38" s="69" t="str">
        <f t="array" ref="D38">IF(ISBLANK('Pediatric Vulnerability Matrix'!E17),"",('Pediatric Vulnerability Matrix'!E17/3)*IF(ISBLANK('Pediatric Vulnerability Matrix'!P17), 1, (1-VLOOKUP('Pediatric Vulnerability Matrix'!P17, $B$21:$C$23, 2, FALSE))))</f>
        <v/>
      </c>
      <c r="E38" s="69" t="str">
        <f>IF(ISBLANK('Pediatric Vulnerability Matrix'!F17),"",('Pediatric Vulnerability Matrix'!F17/3)*IF(ISBLANK('Pediatric Vulnerability Matrix'!P17), 1, (1-VLOOKUP('Pediatric Vulnerability Matrix'!P17, $B$21:$C$23, 2, FALSE))))</f>
        <v/>
      </c>
      <c r="F38" s="69" t="str">
        <f t="array" ref="F38">IF(ISBLANK('Pediatric Vulnerability Matrix'!G17),"",('Pediatric Vulnerability Matrix'!G17/3)*IF(ISBLANK('Pediatric Vulnerability Matrix'!P17), 1, (1-VLOOKUP('Pediatric Vulnerability Matrix'!P17, $B$21:$C$23, 2, FALSE))))</f>
        <v/>
      </c>
      <c r="G38" s="69" t="str">
        <f>IF(ISBLANK('Pediatric Vulnerability Matrix'!H17),"",('Pediatric Vulnerability Matrix'!H17/3)*IF(ISBLANK('Pediatric Vulnerability Matrix'!Q17), 1, (1-VLOOKUP('Pediatric Vulnerability Matrix'!Q17, $B$21:$C$23, 2, FALSE))))</f>
        <v/>
      </c>
      <c r="H38" s="69" t="str">
        <f>IF(ISBLANK('Pediatric Vulnerability Matrix'!I17),"",('Pediatric Vulnerability Matrix'!I17/3)*IF(ISBLANK('Pediatric Vulnerability Matrix'!Q17), 1, (1-VLOOKUP('Pediatric Vulnerability Matrix'!Q17, $B$21:$C$23, 2, FALSE))))</f>
        <v/>
      </c>
      <c r="I38" s="69" t="str">
        <f>IF(ISBLANK('Pediatric Vulnerability Matrix'!J17),"",('Pediatric Vulnerability Matrix'!J17/3)*IF(ISBLANK('Pediatric Vulnerability Matrix'!Q17), 1, (1-VLOOKUP('Pediatric Vulnerability Matrix'!Q17, $B$21:$C$23, 2, FALSE))))</f>
        <v/>
      </c>
    </row>
    <row r="39" spans="1:9" ht="16" hidden="1">
      <c r="A39" s="103" t="s">
        <v>55</v>
      </c>
      <c r="B39" s="69" t="str">
        <f>IF(ISBLANK('Pediatric Vulnerability Matrix'!C18),"",('Pediatric Vulnerability Matrix'!C18/3)*IF(ISBLANK('Pediatric Vulnerability Matrix'!O18), 1, (1-VLOOKUP('Pediatric Vulnerability Matrix'!O18, $B$21:$C$23, 2, FALSE))))</f>
        <v/>
      </c>
      <c r="C39" s="69" t="str">
        <f>IF(ISBLANK('Pediatric Vulnerability Matrix'!D18),"",('Pediatric Vulnerability Matrix'!D18/3)*IF(ISBLANK('Pediatric Vulnerability Matrix'!O18), 1, (1-VLOOKUP('Pediatric Vulnerability Matrix'!O18, $B$21:$C$23, 2, FALSE))))</f>
        <v/>
      </c>
      <c r="D39" s="69" t="str">
        <f t="array" ref="D39">IF(ISBLANK('Pediatric Vulnerability Matrix'!E18),"",('Pediatric Vulnerability Matrix'!E18/3)*IF(ISBLANK('Pediatric Vulnerability Matrix'!P18), 1, (1-VLOOKUP('Pediatric Vulnerability Matrix'!P18, $B$21:$C$23, 2, FALSE))))</f>
        <v/>
      </c>
      <c r="E39" s="69" t="str">
        <f>IF(ISBLANK('Pediatric Vulnerability Matrix'!F18),"",('Pediatric Vulnerability Matrix'!F18/3)*IF(ISBLANK('Pediatric Vulnerability Matrix'!P18), 1, (1-VLOOKUP('Pediatric Vulnerability Matrix'!P18, $B$21:$C$23, 2, FALSE))))</f>
        <v/>
      </c>
      <c r="F39" s="69" t="str">
        <f t="array" ref="F39">IF(ISBLANK('Pediatric Vulnerability Matrix'!G18),"",('Pediatric Vulnerability Matrix'!G18/3)*IF(ISBLANK('Pediatric Vulnerability Matrix'!P18), 1, (1-VLOOKUP('Pediatric Vulnerability Matrix'!P18, $B$21:$C$23, 2, FALSE))))</f>
        <v/>
      </c>
      <c r="G39" s="69" t="str">
        <f>IF(ISBLANK('Pediatric Vulnerability Matrix'!H18),"",('Pediatric Vulnerability Matrix'!H18/3)*IF(ISBLANK('Pediatric Vulnerability Matrix'!Q18), 1, (1-VLOOKUP('Pediatric Vulnerability Matrix'!Q18, $B$21:$C$23, 2, FALSE))))</f>
        <v/>
      </c>
      <c r="H39" s="69" t="str">
        <f>IF(ISBLANK('Pediatric Vulnerability Matrix'!I18),"",('Pediatric Vulnerability Matrix'!I18/3)*IF(ISBLANK('Pediatric Vulnerability Matrix'!Q18), 1, (1-VLOOKUP('Pediatric Vulnerability Matrix'!Q18, $B$21:$C$23, 2, FALSE))))</f>
        <v/>
      </c>
      <c r="I39" s="69" t="str">
        <f>IF(ISBLANK('Pediatric Vulnerability Matrix'!J18),"",('Pediatric Vulnerability Matrix'!J18/3)*IF(ISBLANK('Pediatric Vulnerability Matrix'!Q18), 1, (1-VLOOKUP('Pediatric Vulnerability Matrix'!Q18, $B$21:$C$23, 2, FALSE))))</f>
        <v/>
      </c>
    </row>
    <row r="40" spans="1:9" ht="16" hidden="1">
      <c r="A40" s="103" t="s">
        <v>53</v>
      </c>
      <c r="B40" s="69" t="str">
        <f>IF(ISBLANK('Pediatric Vulnerability Matrix'!C19),"",('Pediatric Vulnerability Matrix'!C19/3)*IF(ISBLANK('Pediatric Vulnerability Matrix'!O19), 1, (1-VLOOKUP('Pediatric Vulnerability Matrix'!O19, $B$21:$C$23, 2, FALSE))))</f>
        <v/>
      </c>
      <c r="C40" s="69" t="str">
        <f>IF(ISBLANK('Pediatric Vulnerability Matrix'!D19),"",('Pediatric Vulnerability Matrix'!D19/3)*IF(ISBLANK('Pediatric Vulnerability Matrix'!O19), 1, (1-VLOOKUP('Pediatric Vulnerability Matrix'!O19, $B$21:$C$23, 2, FALSE))))</f>
        <v/>
      </c>
      <c r="D40" s="69" t="str">
        <f t="array" ref="D40">IF(ISBLANK('Pediatric Vulnerability Matrix'!E19),"",('Pediatric Vulnerability Matrix'!E19/3)*IF(ISBLANK('Pediatric Vulnerability Matrix'!P19), 1, (1-VLOOKUP('Pediatric Vulnerability Matrix'!P19, $B$21:$C$23, 2, FALSE))))</f>
        <v/>
      </c>
      <c r="E40" s="69" t="str">
        <f>IF(ISBLANK('Pediatric Vulnerability Matrix'!F19),"",('Pediatric Vulnerability Matrix'!F19/3)*IF(ISBLANK('Pediatric Vulnerability Matrix'!P19), 1, (1-VLOOKUP('Pediatric Vulnerability Matrix'!P19, $B$21:$C$23, 2, FALSE))))</f>
        <v/>
      </c>
      <c r="F40" s="69" t="str">
        <f t="array" ref="F40">IF(ISBLANK('Pediatric Vulnerability Matrix'!G19),"",('Pediatric Vulnerability Matrix'!G19/3)*IF(ISBLANK('Pediatric Vulnerability Matrix'!P19), 1, (1-VLOOKUP('Pediatric Vulnerability Matrix'!P19, $B$21:$C$23, 2, FALSE))))</f>
        <v/>
      </c>
      <c r="G40" s="69" t="str">
        <f>IF(ISBLANK('Pediatric Vulnerability Matrix'!H19),"",('Pediatric Vulnerability Matrix'!H19/3)*IF(ISBLANK('Pediatric Vulnerability Matrix'!Q19), 1, (1-VLOOKUP('Pediatric Vulnerability Matrix'!Q19, $B$21:$C$23, 2, FALSE))))</f>
        <v/>
      </c>
      <c r="H40" s="69" t="str">
        <f>IF(ISBLANK('Pediatric Vulnerability Matrix'!I19),"",('Pediatric Vulnerability Matrix'!I19/3)*IF(ISBLANK('Pediatric Vulnerability Matrix'!Q19), 1, (1-VLOOKUP('Pediatric Vulnerability Matrix'!Q19, $B$21:$C$23, 2, FALSE))))</f>
        <v/>
      </c>
      <c r="I40" s="69" t="str">
        <f>IF(ISBLANK('Pediatric Vulnerability Matrix'!J19),"",('Pediatric Vulnerability Matrix'!J19/3)*IF(ISBLANK('Pediatric Vulnerability Matrix'!Q19), 1, (1-VLOOKUP('Pediatric Vulnerability Matrix'!Q19, $B$21:$C$23, 2, FALSE))))</f>
        <v/>
      </c>
    </row>
    <row r="41" spans="1:9" ht="16" hidden="1">
      <c r="A41" s="102" t="s">
        <v>85</v>
      </c>
      <c r="B41" s="69" t="str">
        <f>IF(ISBLANK('Pediatric Vulnerability Matrix'!C20),"",('Pediatric Vulnerability Matrix'!C20/3)*IF(ISBLANK('Pediatric Vulnerability Matrix'!O20), 1, (1-VLOOKUP('Pediatric Vulnerability Matrix'!O20, $B$21:$C$23, 2, FALSE))))</f>
        <v/>
      </c>
      <c r="C41" s="69" t="str">
        <f>IF(ISBLANK('Pediatric Vulnerability Matrix'!D20),"",('Pediatric Vulnerability Matrix'!D20/3)*IF(ISBLANK('Pediatric Vulnerability Matrix'!O20), 1, (1-VLOOKUP('Pediatric Vulnerability Matrix'!O20, $B$21:$C$23, 2, FALSE))))</f>
        <v/>
      </c>
      <c r="D41" s="69" t="str">
        <f t="array" ref="D41">IF(ISBLANK('Pediatric Vulnerability Matrix'!E20),"",('Pediatric Vulnerability Matrix'!E20/3)*IF(ISBLANK('Pediatric Vulnerability Matrix'!P20), 1, (1-VLOOKUP('Pediatric Vulnerability Matrix'!P20, $B$21:$C$23, 2, FALSE))))</f>
        <v/>
      </c>
      <c r="E41" s="69" t="str">
        <f>IF(ISBLANK('Pediatric Vulnerability Matrix'!F20),"",('Pediatric Vulnerability Matrix'!F20/3)*IF(ISBLANK('Pediatric Vulnerability Matrix'!P20), 1, (1-VLOOKUP('Pediatric Vulnerability Matrix'!P20, $B$21:$C$23, 2, FALSE))))</f>
        <v/>
      </c>
      <c r="F41" s="69" t="str">
        <f t="array" ref="F41">IF(ISBLANK('Pediatric Vulnerability Matrix'!G20),"",('Pediatric Vulnerability Matrix'!G20/3)*IF(ISBLANK('Pediatric Vulnerability Matrix'!P20), 1, (1-VLOOKUP('Pediatric Vulnerability Matrix'!P20, $B$21:$C$23, 2, FALSE))))</f>
        <v/>
      </c>
      <c r="G41" s="69" t="str">
        <f>IF(ISBLANK('Pediatric Vulnerability Matrix'!H20),"",('Pediatric Vulnerability Matrix'!H20/3)*IF(ISBLANK('Pediatric Vulnerability Matrix'!Q20), 1, (1-VLOOKUP('Pediatric Vulnerability Matrix'!Q20, $B$21:$C$23, 2, FALSE))))</f>
        <v/>
      </c>
      <c r="H41" s="69" t="str">
        <f>IF(ISBLANK('Pediatric Vulnerability Matrix'!I20),"",('Pediatric Vulnerability Matrix'!I20/3)*IF(ISBLANK('Pediatric Vulnerability Matrix'!Q20), 1, (1-VLOOKUP('Pediatric Vulnerability Matrix'!Q20, $B$21:$C$23, 2, FALSE))))</f>
        <v/>
      </c>
      <c r="I41" s="69" t="str">
        <f>IF(ISBLANK('Pediatric Vulnerability Matrix'!J20),"",('Pediatric Vulnerability Matrix'!J20/3)*IF(ISBLANK('Pediatric Vulnerability Matrix'!Q20), 1, (1-VLOOKUP('Pediatric Vulnerability Matrix'!Q20, $B$21:$C$23, 2, FALSE))))</f>
        <v/>
      </c>
    </row>
    <row r="42" spans="1:9" hidden="1">
      <c r="A42" s="102"/>
      <c r="B42" s="69" t="str">
        <f>IF(ISBLANK('Pediatric Vulnerability Matrix'!C21),"",('Pediatric Vulnerability Matrix'!C21/3)*IF(ISBLANK('Pediatric Vulnerability Matrix'!O21), 1, (1-VLOOKUP('Pediatric Vulnerability Matrix'!O21, $B$21:$C$23, 2, FALSE))))</f>
        <v/>
      </c>
      <c r="C42" s="69" t="str">
        <f>IF(ISBLANK('Pediatric Vulnerability Matrix'!D21),"",('Pediatric Vulnerability Matrix'!D21/3)*IF(ISBLANK('Pediatric Vulnerability Matrix'!O21), 1, (1-VLOOKUP('Pediatric Vulnerability Matrix'!O21, $B$21:$C$23, 2, FALSE))))</f>
        <v/>
      </c>
      <c r="D42" s="69" t="str">
        <f t="array" ref="D42">IF(ISBLANK('Pediatric Vulnerability Matrix'!E21),"",('Pediatric Vulnerability Matrix'!E21/3)*IF(ISBLANK('Pediatric Vulnerability Matrix'!P21), 1, (1-VLOOKUP('Pediatric Vulnerability Matrix'!P21, $B$21:$C$23, 2, FALSE))))</f>
        <v/>
      </c>
      <c r="E42" s="69" t="str">
        <f>IF(ISBLANK('Pediatric Vulnerability Matrix'!F21),"",('Pediatric Vulnerability Matrix'!F21/3)*IF(ISBLANK('Pediatric Vulnerability Matrix'!P21), 1, (1-VLOOKUP('Pediatric Vulnerability Matrix'!P21, $B$21:$C$23, 2, FALSE))))</f>
        <v/>
      </c>
      <c r="F42" s="69" t="str">
        <f t="array" ref="F42">IF(ISBLANK('Pediatric Vulnerability Matrix'!G21),"",('Pediatric Vulnerability Matrix'!G21/3)*IF(ISBLANK('Pediatric Vulnerability Matrix'!P21), 1, (1-VLOOKUP('Pediatric Vulnerability Matrix'!P21, $B$21:$C$23, 2, FALSE))))</f>
        <v/>
      </c>
      <c r="G42" s="69" t="str">
        <f>IF(ISBLANK('Pediatric Vulnerability Matrix'!H21),"",('Pediatric Vulnerability Matrix'!H21/3)*IF(ISBLANK('Pediatric Vulnerability Matrix'!Q21), 1, (1-VLOOKUP('Pediatric Vulnerability Matrix'!Q21, $B$21:$C$23, 2, FALSE))))</f>
        <v/>
      </c>
      <c r="H42" s="69" t="str">
        <f>IF(ISBLANK('Pediatric Vulnerability Matrix'!I21),"",('Pediatric Vulnerability Matrix'!I21/3)*IF(ISBLANK('Pediatric Vulnerability Matrix'!Q21), 1, (1-VLOOKUP('Pediatric Vulnerability Matrix'!Q21, $B$21:$C$23, 2, FALSE))))</f>
        <v/>
      </c>
      <c r="I42" s="69" t="str">
        <f>IF(ISBLANK('Pediatric Vulnerability Matrix'!J21),"",('Pediatric Vulnerability Matrix'!J21/3)*IF(ISBLANK('Pediatric Vulnerability Matrix'!Q21), 1, (1-VLOOKUP('Pediatric Vulnerability Matrix'!Q21, $B$21:$C$23, 2, FALSE))))</f>
        <v/>
      </c>
    </row>
    <row r="43" spans="1:9" ht="32" hidden="1">
      <c r="A43" s="102" t="s">
        <v>64</v>
      </c>
      <c r="B43" s="69" t="str">
        <f>IF(ISBLANK('Pediatric Vulnerability Matrix'!C22),"",('Pediatric Vulnerability Matrix'!C22/3)*IF(ISBLANK('Pediatric Vulnerability Matrix'!O22), 1, (1-VLOOKUP('Pediatric Vulnerability Matrix'!O22, $B$21:$C$23, 2, FALSE))))</f>
        <v/>
      </c>
      <c r="C43" s="69" t="str">
        <f>IF(ISBLANK('Pediatric Vulnerability Matrix'!D22),"",('Pediatric Vulnerability Matrix'!D22/3)*IF(ISBLANK('Pediatric Vulnerability Matrix'!O22), 1, (1-VLOOKUP('Pediatric Vulnerability Matrix'!O22, $B$21:$C$23, 2, FALSE))))</f>
        <v/>
      </c>
      <c r="D43" s="69" t="str">
        <f t="array" ref="D43">IF(ISBLANK('Pediatric Vulnerability Matrix'!E22),"",('Pediatric Vulnerability Matrix'!E22/3)*IF(ISBLANK('Pediatric Vulnerability Matrix'!P22), 1, (1-VLOOKUP('Pediatric Vulnerability Matrix'!P22, $B$21:$C$23, 2, FALSE))))</f>
        <v/>
      </c>
      <c r="E43" s="69" t="str">
        <f>IF(ISBLANK('Pediatric Vulnerability Matrix'!F22),"",('Pediatric Vulnerability Matrix'!F22/3)*IF(ISBLANK('Pediatric Vulnerability Matrix'!P22), 1, (1-VLOOKUP('Pediatric Vulnerability Matrix'!P22, $B$21:$C$23, 2, FALSE))))</f>
        <v/>
      </c>
      <c r="F43" s="69" t="str">
        <f t="array" ref="F43">IF(ISBLANK('Pediatric Vulnerability Matrix'!G22),"",('Pediatric Vulnerability Matrix'!G22/3)*IF(ISBLANK('Pediatric Vulnerability Matrix'!P22), 1, (1-VLOOKUP('Pediatric Vulnerability Matrix'!P22, $B$21:$C$23, 2, FALSE))))</f>
        <v/>
      </c>
      <c r="G43" s="69" t="str">
        <f>IF(ISBLANK('Pediatric Vulnerability Matrix'!H22),"",('Pediatric Vulnerability Matrix'!H22/3)*IF(ISBLANK('Pediatric Vulnerability Matrix'!Q22), 1, (1-VLOOKUP('Pediatric Vulnerability Matrix'!Q22, $B$21:$C$23, 2, FALSE))))</f>
        <v/>
      </c>
      <c r="H43" s="69" t="str">
        <f>IF(ISBLANK('Pediatric Vulnerability Matrix'!I22),"",('Pediatric Vulnerability Matrix'!I22/3)*IF(ISBLANK('Pediatric Vulnerability Matrix'!Q22), 1, (1-VLOOKUP('Pediatric Vulnerability Matrix'!Q22, $B$21:$C$23, 2, FALSE))))</f>
        <v/>
      </c>
      <c r="I43" s="69" t="str">
        <f>IF(ISBLANK('Pediatric Vulnerability Matrix'!J22),"",('Pediatric Vulnerability Matrix'!J22/3)*IF(ISBLANK('Pediatric Vulnerability Matrix'!Q22), 1, (1-VLOOKUP('Pediatric Vulnerability Matrix'!Q22, $B$21:$C$23, 2, FALSE))))</f>
        <v/>
      </c>
    </row>
    <row r="44" spans="1:9" ht="48" hidden="1">
      <c r="A44" s="102" t="s">
        <v>65</v>
      </c>
      <c r="B44" s="69" t="str">
        <f>IF(ISBLANK('Pediatric Vulnerability Matrix'!C23),"",('Pediatric Vulnerability Matrix'!C23/3)*IF(ISBLANK('Pediatric Vulnerability Matrix'!O23), 1, (1-VLOOKUP('Pediatric Vulnerability Matrix'!O23, $B$21:$C$23, 2, FALSE))))</f>
        <v/>
      </c>
      <c r="C44" s="69" t="str">
        <f>IF(ISBLANK('Pediatric Vulnerability Matrix'!D23),"",('Pediatric Vulnerability Matrix'!D23/3)*IF(ISBLANK('Pediatric Vulnerability Matrix'!O23), 1, (1-VLOOKUP('Pediatric Vulnerability Matrix'!O23, $B$21:$C$23, 2, FALSE))))</f>
        <v/>
      </c>
      <c r="D44" s="69" t="str">
        <f t="array" ref="D44">IF(ISBLANK('Pediatric Vulnerability Matrix'!E23),"",('Pediatric Vulnerability Matrix'!E23/3)*IF(ISBLANK('Pediatric Vulnerability Matrix'!P23), 1, (1-VLOOKUP('Pediatric Vulnerability Matrix'!P23, $B$21:$C$23, 2, FALSE))))</f>
        <v/>
      </c>
      <c r="E44" s="69" t="str">
        <f>IF(ISBLANK('Pediatric Vulnerability Matrix'!F23),"",('Pediatric Vulnerability Matrix'!F23/3)*IF(ISBLANK('Pediatric Vulnerability Matrix'!P23), 1, (1-VLOOKUP('Pediatric Vulnerability Matrix'!P23, $B$21:$C$23, 2, FALSE))))</f>
        <v/>
      </c>
      <c r="F44" s="69" t="str">
        <f t="array" ref="F44">IF(ISBLANK('Pediatric Vulnerability Matrix'!G23),"",('Pediatric Vulnerability Matrix'!G23/3)*IF(ISBLANK('Pediatric Vulnerability Matrix'!P23), 1, (1-VLOOKUP('Pediatric Vulnerability Matrix'!P23, $B$21:$C$23, 2, FALSE))))</f>
        <v/>
      </c>
      <c r="G44" s="69" t="str">
        <f>IF(ISBLANK('Pediatric Vulnerability Matrix'!H23),"",('Pediatric Vulnerability Matrix'!H23/3)*IF(ISBLANK('Pediatric Vulnerability Matrix'!Q23), 1, (1-VLOOKUP('Pediatric Vulnerability Matrix'!Q23, $B$21:$C$23, 2, FALSE))))</f>
        <v/>
      </c>
      <c r="H44" s="69" t="str">
        <f>IF(ISBLANK('Pediatric Vulnerability Matrix'!I23),"",('Pediatric Vulnerability Matrix'!I23/3)*IF(ISBLANK('Pediatric Vulnerability Matrix'!Q23), 1, (1-VLOOKUP('Pediatric Vulnerability Matrix'!Q23, $B$21:$C$23, 2, FALSE))))</f>
        <v/>
      </c>
      <c r="I44" s="69" t="str">
        <f>IF(ISBLANK('Pediatric Vulnerability Matrix'!J23),"",('Pediatric Vulnerability Matrix'!J23/3)*IF(ISBLANK('Pediatric Vulnerability Matrix'!Q23), 1, (1-VLOOKUP('Pediatric Vulnerability Matrix'!Q23, $B$21:$C$23, 2, FALSE))))</f>
        <v/>
      </c>
    </row>
    <row r="45" spans="1:9" ht="32" hidden="1">
      <c r="A45" s="103" t="s">
        <v>66</v>
      </c>
      <c r="B45" s="69" t="str">
        <f>IF(ISBLANK('Pediatric Vulnerability Matrix'!C24),"",('Pediatric Vulnerability Matrix'!C24/3)*IF(ISBLANK('Pediatric Vulnerability Matrix'!O24), 1, (1-VLOOKUP('Pediatric Vulnerability Matrix'!O24, $B$21:$C$23, 2, FALSE))))</f>
        <v/>
      </c>
      <c r="C45" s="69" t="str">
        <f>IF(ISBLANK('Pediatric Vulnerability Matrix'!D24),"",('Pediatric Vulnerability Matrix'!D24/3)*IF(ISBLANK('Pediatric Vulnerability Matrix'!O24), 1, (1-VLOOKUP('Pediatric Vulnerability Matrix'!O24, $B$21:$C$23, 2, FALSE))))</f>
        <v/>
      </c>
      <c r="D45" s="69" t="str">
        <f t="array" ref="D45">IF(ISBLANK('Pediatric Vulnerability Matrix'!E24),"",('Pediatric Vulnerability Matrix'!E24/3)*IF(ISBLANK('Pediatric Vulnerability Matrix'!P24), 1, (1-VLOOKUP('Pediatric Vulnerability Matrix'!P24, $B$21:$C$23, 2, FALSE))))</f>
        <v/>
      </c>
      <c r="E45" s="69" t="str">
        <f>IF(ISBLANK('Pediatric Vulnerability Matrix'!F24),"",('Pediatric Vulnerability Matrix'!F24/3)*IF(ISBLANK('Pediatric Vulnerability Matrix'!P24), 1, (1-VLOOKUP('Pediatric Vulnerability Matrix'!P24, $B$21:$C$23, 2, FALSE))))</f>
        <v/>
      </c>
      <c r="F45" s="69" t="str">
        <f t="array" ref="F45">IF(ISBLANK('Pediatric Vulnerability Matrix'!G24),"",('Pediatric Vulnerability Matrix'!G24/3)*IF(ISBLANK('Pediatric Vulnerability Matrix'!P24), 1, (1-VLOOKUP('Pediatric Vulnerability Matrix'!P24, $B$21:$C$23, 2, FALSE))))</f>
        <v/>
      </c>
      <c r="G45" s="69" t="str">
        <f>IF(ISBLANK('Pediatric Vulnerability Matrix'!H24),"",('Pediatric Vulnerability Matrix'!H24/3)*IF(ISBLANK('Pediatric Vulnerability Matrix'!Q24), 1, (1-VLOOKUP('Pediatric Vulnerability Matrix'!Q24, $B$21:$C$23, 2, FALSE))))</f>
        <v/>
      </c>
      <c r="H45" s="69" t="str">
        <f>IF(ISBLANK('Pediatric Vulnerability Matrix'!I24),"",('Pediatric Vulnerability Matrix'!I24/3)*IF(ISBLANK('Pediatric Vulnerability Matrix'!Q24), 1, (1-VLOOKUP('Pediatric Vulnerability Matrix'!Q24, $B$21:$C$23, 2, FALSE))))</f>
        <v/>
      </c>
      <c r="I45" s="69" t="str">
        <f>IF(ISBLANK('Pediatric Vulnerability Matrix'!J24),"",('Pediatric Vulnerability Matrix'!J24/3)*IF(ISBLANK('Pediatric Vulnerability Matrix'!Q24), 1, (1-VLOOKUP('Pediatric Vulnerability Matrix'!Q24, $B$21:$C$23, 2, FALSE))))</f>
        <v/>
      </c>
    </row>
    <row r="46" spans="1:9" ht="16" hidden="1">
      <c r="A46" s="103" t="s">
        <v>58</v>
      </c>
      <c r="B46" s="69" t="str">
        <f>IF(ISBLANK('Pediatric Vulnerability Matrix'!C25),"",('Pediatric Vulnerability Matrix'!C25/3)*IF(ISBLANK('Pediatric Vulnerability Matrix'!O25), 1, (1-VLOOKUP('Pediatric Vulnerability Matrix'!O25, $B$21:$C$23, 2, FALSE))))</f>
        <v/>
      </c>
      <c r="C46" s="69" t="str">
        <f>IF(ISBLANK('Pediatric Vulnerability Matrix'!D25),"",('Pediatric Vulnerability Matrix'!D25/3)*IF(ISBLANK('Pediatric Vulnerability Matrix'!O25), 1, (1-VLOOKUP('Pediatric Vulnerability Matrix'!O25, $B$21:$C$23, 2, FALSE))))</f>
        <v/>
      </c>
      <c r="D46" s="69" t="str">
        <f t="array" ref="D46">IF(ISBLANK('Pediatric Vulnerability Matrix'!E25),"",('Pediatric Vulnerability Matrix'!E25/3)*IF(ISBLANK('Pediatric Vulnerability Matrix'!P25), 1, (1-VLOOKUP('Pediatric Vulnerability Matrix'!P25, $B$21:$C$23, 2, FALSE))))</f>
        <v/>
      </c>
      <c r="E46" s="69" t="str">
        <f>IF(ISBLANK('Pediatric Vulnerability Matrix'!F25),"",('Pediatric Vulnerability Matrix'!F25/3)*IF(ISBLANK('Pediatric Vulnerability Matrix'!P25), 1, (1-VLOOKUP('Pediatric Vulnerability Matrix'!P25, $B$21:$C$23, 2, FALSE))))</f>
        <v/>
      </c>
      <c r="F46" s="69" t="str">
        <f t="array" ref="F46">IF(ISBLANK('Pediatric Vulnerability Matrix'!G25),"",('Pediatric Vulnerability Matrix'!G25/3)*IF(ISBLANK('Pediatric Vulnerability Matrix'!P25), 1, (1-VLOOKUP('Pediatric Vulnerability Matrix'!P25, $B$21:$C$23, 2, FALSE))))</f>
        <v/>
      </c>
      <c r="G46" s="69" t="str">
        <f>IF(ISBLANK('Pediatric Vulnerability Matrix'!H25),"",('Pediatric Vulnerability Matrix'!H25/3)*IF(ISBLANK('Pediatric Vulnerability Matrix'!Q25), 1, (1-VLOOKUP('Pediatric Vulnerability Matrix'!Q25, $B$21:$C$23, 2, FALSE))))</f>
        <v/>
      </c>
      <c r="H46" s="69" t="str">
        <f>IF(ISBLANK('Pediatric Vulnerability Matrix'!I25),"",('Pediatric Vulnerability Matrix'!I25/3)*IF(ISBLANK('Pediatric Vulnerability Matrix'!Q25), 1, (1-VLOOKUP('Pediatric Vulnerability Matrix'!Q25, $B$21:$C$23, 2, FALSE))))</f>
        <v/>
      </c>
      <c r="I46" s="69" t="str">
        <f>IF(ISBLANK('Pediatric Vulnerability Matrix'!J25),"",('Pediatric Vulnerability Matrix'!J25/3)*IF(ISBLANK('Pediatric Vulnerability Matrix'!Q25), 1, (1-VLOOKUP('Pediatric Vulnerability Matrix'!Q25, $B$21:$C$23, 2, FALSE))))</f>
        <v/>
      </c>
    </row>
    <row r="47" spans="1:9" hidden="1">
      <c r="A47" s="103"/>
      <c r="B47" s="69" t="str">
        <f>IF(ISBLANK('Pediatric Vulnerability Matrix'!C26),"",('Pediatric Vulnerability Matrix'!C26/3)*IF(ISBLANK('Pediatric Vulnerability Matrix'!O26), 1, (1-VLOOKUP('Pediatric Vulnerability Matrix'!O26, $B$21:$C$23, 2, FALSE))))</f>
        <v/>
      </c>
      <c r="C47" s="69" t="str">
        <f>IF(ISBLANK('Pediatric Vulnerability Matrix'!D26),"",('Pediatric Vulnerability Matrix'!D26/3)*IF(ISBLANK('Pediatric Vulnerability Matrix'!O26), 1, (1-VLOOKUP('Pediatric Vulnerability Matrix'!O26, $B$21:$C$23, 2, FALSE))))</f>
        <v/>
      </c>
      <c r="D47" s="69" t="str">
        <f t="array" ref="D47">IF(ISBLANK('Pediatric Vulnerability Matrix'!E26),"",('Pediatric Vulnerability Matrix'!E26/3)*IF(ISBLANK('Pediatric Vulnerability Matrix'!P26), 1, (1-VLOOKUP('Pediatric Vulnerability Matrix'!P26, $B$21:$C$23, 2, FALSE))))</f>
        <v/>
      </c>
      <c r="E47" s="69" t="str">
        <f>IF(ISBLANK('Pediatric Vulnerability Matrix'!F26),"",('Pediatric Vulnerability Matrix'!F26/3)*IF(ISBLANK('Pediatric Vulnerability Matrix'!P26), 1, (1-VLOOKUP('Pediatric Vulnerability Matrix'!P26, $B$21:$C$23, 2, FALSE))))</f>
        <v/>
      </c>
      <c r="F47" s="69" t="str">
        <f t="array" ref="F47">IF(ISBLANK('Pediatric Vulnerability Matrix'!G26),"",('Pediatric Vulnerability Matrix'!G26/3)*IF(ISBLANK('Pediatric Vulnerability Matrix'!P26), 1, (1-VLOOKUP('Pediatric Vulnerability Matrix'!P26, $B$21:$C$23, 2, FALSE))))</f>
        <v/>
      </c>
      <c r="G47" s="69" t="str">
        <f>IF(ISBLANK('Pediatric Vulnerability Matrix'!H26),"",('Pediatric Vulnerability Matrix'!H26/3)*IF(ISBLANK('Pediatric Vulnerability Matrix'!Q26), 1, (1-VLOOKUP('Pediatric Vulnerability Matrix'!Q26, $B$21:$C$23, 2, FALSE))))</f>
        <v/>
      </c>
      <c r="H47" s="69" t="str">
        <f>IF(ISBLANK('Pediatric Vulnerability Matrix'!I26),"",('Pediatric Vulnerability Matrix'!I26/3)*IF(ISBLANK('Pediatric Vulnerability Matrix'!Q26), 1, (1-VLOOKUP('Pediatric Vulnerability Matrix'!Q26, $B$21:$C$23, 2, FALSE))))</f>
        <v/>
      </c>
      <c r="I47" s="69" t="str">
        <f>IF(ISBLANK('Pediatric Vulnerability Matrix'!J26),"",('Pediatric Vulnerability Matrix'!J26/3)*IF(ISBLANK('Pediatric Vulnerability Matrix'!Q26), 1, (1-VLOOKUP('Pediatric Vulnerability Matrix'!Q26, $B$21:$C$23, 2, FALSE))))</f>
        <v/>
      </c>
    </row>
    <row r="48" spans="1:9" ht="16" hidden="1">
      <c r="A48" s="103" t="s">
        <v>60</v>
      </c>
      <c r="B48" s="69" t="str">
        <f>IF(ISBLANK('Pediatric Vulnerability Matrix'!C27),"",('Pediatric Vulnerability Matrix'!C27/3)*IF(ISBLANK('Pediatric Vulnerability Matrix'!O27), 1, (1-VLOOKUP('Pediatric Vulnerability Matrix'!O27, $B$21:$C$23, 2, FALSE))))</f>
        <v/>
      </c>
      <c r="C48" s="69" t="str">
        <f>IF(ISBLANK('Pediatric Vulnerability Matrix'!D27),"",('Pediatric Vulnerability Matrix'!D27/3)*IF(ISBLANK('Pediatric Vulnerability Matrix'!O27), 1, (1-VLOOKUP('Pediatric Vulnerability Matrix'!O27, $B$21:$C$23, 2, FALSE))))</f>
        <v/>
      </c>
      <c r="D48" s="69" t="str">
        <f t="array" ref="D48">IF(ISBLANK('Pediatric Vulnerability Matrix'!E27),"",('Pediatric Vulnerability Matrix'!E27/3)*IF(ISBLANK('Pediatric Vulnerability Matrix'!P27), 1, (1-VLOOKUP('Pediatric Vulnerability Matrix'!P27, $B$21:$C$23, 2, FALSE))))</f>
        <v/>
      </c>
      <c r="E48" s="69" t="str">
        <f>IF(ISBLANK('Pediatric Vulnerability Matrix'!F27),"",('Pediatric Vulnerability Matrix'!F27/3)*IF(ISBLANK('Pediatric Vulnerability Matrix'!P27), 1, (1-VLOOKUP('Pediatric Vulnerability Matrix'!P27, $B$21:$C$23, 2, FALSE))))</f>
        <v/>
      </c>
      <c r="F48" s="69" t="str">
        <f t="array" ref="F48">IF(ISBLANK('Pediatric Vulnerability Matrix'!G27),"",('Pediatric Vulnerability Matrix'!G27/3)*IF(ISBLANK('Pediatric Vulnerability Matrix'!P27), 1, (1-VLOOKUP('Pediatric Vulnerability Matrix'!P27, $B$21:$C$23, 2, FALSE))))</f>
        <v/>
      </c>
      <c r="G48" s="69" t="str">
        <f>IF(ISBLANK('Pediatric Vulnerability Matrix'!H27),"",('Pediatric Vulnerability Matrix'!H27/3)*IF(ISBLANK('Pediatric Vulnerability Matrix'!Q27), 1, (1-VLOOKUP('Pediatric Vulnerability Matrix'!Q27, $B$21:$C$23, 2, FALSE))))</f>
        <v/>
      </c>
      <c r="H48" s="69" t="str">
        <f>IF(ISBLANK('Pediatric Vulnerability Matrix'!I27),"",('Pediatric Vulnerability Matrix'!I27/3)*IF(ISBLANK('Pediatric Vulnerability Matrix'!Q27), 1, (1-VLOOKUP('Pediatric Vulnerability Matrix'!Q27, $B$21:$C$23, 2, FALSE))))</f>
        <v/>
      </c>
      <c r="I48" s="69" t="str">
        <f>IF(ISBLANK('Pediatric Vulnerability Matrix'!J27),"",('Pediatric Vulnerability Matrix'!J27/3)*IF(ISBLANK('Pediatric Vulnerability Matrix'!Q27), 1, (1-VLOOKUP('Pediatric Vulnerability Matrix'!Q27, $B$21:$C$23, 2, FALSE))))</f>
        <v/>
      </c>
    </row>
    <row r="49" spans="1:9" ht="16" hidden="1">
      <c r="A49" s="103" t="s">
        <v>61</v>
      </c>
      <c r="B49" s="69" t="str">
        <f>IF(ISBLANK('Pediatric Vulnerability Matrix'!C28),"",('Pediatric Vulnerability Matrix'!C28/3)*IF(ISBLANK('Pediatric Vulnerability Matrix'!O28), 1, (1-VLOOKUP('Pediatric Vulnerability Matrix'!O28, $B$21:$C$23, 2, FALSE))))</f>
        <v/>
      </c>
      <c r="C49" s="69" t="str">
        <f>IF(ISBLANK('Pediatric Vulnerability Matrix'!D28),"",('Pediatric Vulnerability Matrix'!D28/3)*IF(ISBLANK('Pediatric Vulnerability Matrix'!O28), 1, (1-VLOOKUP('Pediatric Vulnerability Matrix'!O28, $B$21:$C$23, 2, FALSE))))</f>
        <v/>
      </c>
      <c r="D49" s="69" t="str">
        <f t="array" ref="D49">IF(ISBLANK('Pediatric Vulnerability Matrix'!E28),"",('Pediatric Vulnerability Matrix'!E28/3)*IF(ISBLANK('Pediatric Vulnerability Matrix'!P28), 1, (1-VLOOKUP('Pediatric Vulnerability Matrix'!P28, $B$21:$C$23, 2, FALSE))))</f>
        <v/>
      </c>
      <c r="E49" s="69" t="str">
        <f>IF(ISBLANK('Pediatric Vulnerability Matrix'!F28),"",('Pediatric Vulnerability Matrix'!F28/3)*IF(ISBLANK('Pediatric Vulnerability Matrix'!P28), 1, (1-VLOOKUP('Pediatric Vulnerability Matrix'!P28, $B$21:$C$23, 2, FALSE))))</f>
        <v/>
      </c>
      <c r="F49" s="69" t="str">
        <f t="array" ref="F49">IF(ISBLANK('Pediatric Vulnerability Matrix'!G28),"",('Pediatric Vulnerability Matrix'!G28/3)*IF(ISBLANK('Pediatric Vulnerability Matrix'!P28), 1, (1-VLOOKUP('Pediatric Vulnerability Matrix'!P28, $B$21:$C$23, 2, FALSE))))</f>
        <v/>
      </c>
      <c r="G49" s="69" t="str">
        <f>IF(ISBLANK('Pediatric Vulnerability Matrix'!H28),"",('Pediatric Vulnerability Matrix'!H28/3)*IF(ISBLANK('Pediatric Vulnerability Matrix'!Q28), 1, (1-VLOOKUP('Pediatric Vulnerability Matrix'!Q28, $B$21:$C$23, 2, FALSE))))</f>
        <v/>
      </c>
      <c r="H49" s="69" t="str">
        <f>IF(ISBLANK('Pediatric Vulnerability Matrix'!I28),"",('Pediatric Vulnerability Matrix'!I28/3)*IF(ISBLANK('Pediatric Vulnerability Matrix'!Q28), 1, (1-VLOOKUP('Pediatric Vulnerability Matrix'!Q28, $B$21:$C$23, 2, FALSE))))</f>
        <v/>
      </c>
      <c r="I49" s="69" t="str">
        <f>IF(ISBLANK('Pediatric Vulnerability Matrix'!J28),"",('Pediatric Vulnerability Matrix'!J28/3)*IF(ISBLANK('Pediatric Vulnerability Matrix'!Q28), 1, (1-VLOOKUP('Pediatric Vulnerability Matrix'!Q28, $B$21:$C$23, 2, FALSE))))</f>
        <v/>
      </c>
    </row>
    <row r="50" spans="1:9" ht="16" hidden="1">
      <c r="A50" s="102" t="s">
        <v>59</v>
      </c>
      <c r="B50" s="69" t="str">
        <f>IF(ISBLANK('Pediatric Vulnerability Matrix'!C29),"",('Pediatric Vulnerability Matrix'!C29/3)*IF(ISBLANK('Pediatric Vulnerability Matrix'!O29), 1, (1-VLOOKUP('Pediatric Vulnerability Matrix'!O29, $B$21:$C$23, 2, FALSE))))</f>
        <v/>
      </c>
      <c r="C50" s="69" t="str">
        <f>IF(ISBLANK('Pediatric Vulnerability Matrix'!D29),"",('Pediatric Vulnerability Matrix'!D29/3)*IF(ISBLANK('Pediatric Vulnerability Matrix'!O29), 1, (1-VLOOKUP('Pediatric Vulnerability Matrix'!O29, $B$21:$C$23, 2, FALSE))))</f>
        <v/>
      </c>
      <c r="D50" s="69" t="str">
        <f t="array" ref="D50">IF(ISBLANK('Pediatric Vulnerability Matrix'!E29),"",('Pediatric Vulnerability Matrix'!E29/3)*IF(ISBLANK('Pediatric Vulnerability Matrix'!P29), 1, (1-VLOOKUP('Pediatric Vulnerability Matrix'!P29, $B$21:$C$23, 2, FALSE))))</f>
        <v/>
      </c>
      <c r="E50" s="69" t="str">
        <f>IF(ISBLANK('Pediatric Vulnerability Matrix'!F29),"",('Pediatric Vulnerability Matrix'!F29/3)*IF(ISBLANK('Pediatric Vulnerability Matrix'!P29), 1, (1-VLOOKUP('Pediatric Vulnerability Matrix'!P29, $B$21:$C$23, 2, FALSE))))</f>
        <v/>
      </c>
      <c r="F50" s="69" t="str">
        <f t="array" ref="F50">IF(ISBLANK('Pediatric Vulnerability Matrix'!G29),"",('Pediatric Vulnerability Matrix'!G29/3)*IF(ISBLANK('Pediatric Vulnerability Matrix'!P29), 1, (1-VLOOKUP('Pediatric Vulnerability Matrix'!P29, $B$21:$C$23, 2, FALSE))))</f>
        <v/>
      </c>
      <c r="G50" s="69" t="str">
        <f>IF(ISBLANK('Pediatric Vulnerability Matrix'!H29),"",('Pediatric Vulnerability Matrix'!H29/3)*IF(ISBLANK('Pediatric Vulnerability Matrix'!Q29), 1, (1-VLOOKUP('Pediatric Vulnerability Matrix'!Q29, $B$21:$C$23, 2, FALSE))))</f>
        <v/>
      </c>
      <c r="H50" s="69" t="str">
        <f>IF(ISBLANK('Pediatric Vulnerability Matrix'!I29),"",('Pediatric Vulnerability Matrix'!I29/3)*IF(ISBLANK('Pediatric Vulnerability Matrix'!Q29), 1, (1-VLOOKUP('Pediatric Vulnerability Matrix'!Q29, $B$21:$C$23, 2, FALSE))))</f>
        <v/>
      </c>
      <c r="I50" s="69" t="str">
        <f>IF(ISBLANK('Pediatric Vulnerability Matrix'!J29),"",('Pediatric Vulnerability Matrix'!J29/3)*IF(ISBLANK('Pediatric Vulnerability Matrix'!Q29), 1, (1-VLOOKUP('Pediatric Vulnerability Matrix'!Q29, $B$21:$C$23, 2, FALSE))))</f>
        <v/>
      </c>
    </row>
    <row r="51" spans="1:9" ht="16" hidden="1">
      <c r="A51" s="102" t="s">
        <v>63</v>
      </c>
      <c r="B51" s="69" t="str">
        <f>IF(ISBLANK('Pediatric Vulnerability Matrix'!C30),"",('Pediatric Vulnerability Matrix'!C30/3)*IF(ISBLANK('Pediatric Vulnerability Matrix'!O30), 1, (1-VLOOKUP('Pediatric Vulnerability Matrix'!O30, $B$21:$C$23, 2, FALSE))))</f>
        <v/>
      </c>
      <c r="C51" s="69" t="str">
        <f>IF(ISBLANK('Pediatric Vulnerability Matrix'!D30),"",('Pediatric Vulnerability Matrix'!D30/3)*IF(ISBLANK('Pediatric Vulnerability Matrix'!O30), 1, (1-VLOOKUP('Pediatric Vulnerability Matrix'!O30, $B$21:$C$23, 2, FALSE))))</f>
        <v/>
      </c>
      <c r="D51" s="69" t="str">
        <f t="array" ref="D51">IF(ISBLANK('Pediatric Vulnerability Matrix'!E30),"",('Pediatric Vulnerability Matrix'!E30/3)*IF(ISBLANK('Pediatric Vulnerability Matrix'!P30), 1, (1-VLOOKUP('Pediatric Vulnerability Matrix'!P30, $B$21:$C$23, 2, FALSE))))</f>
        <v/>
      </c>
      <c r="E51" s="69" t="str">
        <f>IF(ISBLANK('Pediatric Vulnerability Matrix'!F30),"",('Pediatric Vulnerability Matrix'!F30/3)*IF(ISBLANK('Pediatric Vulnerability Matrix'!P30), 1, (1-VLOOKUP('Pediatric Vulnerability Matrix'!P30, $B$21:$C$23, 2, FALSE))))</f>
        <v/>
      </c>
      <c r="F51" s="69" t="str">
        <f t="array" ref="F51">IF(ISBLANK('Pediatric Vulnerability Matrix'!G30),"",('Pediatric Vulnerability Matrix'!G30/3)*IF(ISBLANK('Pediatric Vulnerability Matrix'!P30), 1, (1-VLOOKUP('Pediatric Vulnerability Matrix'!P30, $B$21:$C$23, 2, FALSE))))</f>
        <v/>
      </c>
      <c r="G51" s="69" t="str">
        <f>IF(ISBLANK('Pediatric Vulnerability Matrix'!H30),"",('Pediatric Vulnerability Matrix'!H30/3)*IF(ISBLANK('Pediatric Vulnerability Matrix'!Q30), 1, (1-VLOOKUP('Pediatric Vulnerability Matrix'!Q30, $B$21:$C$23, 2, FALSE))))</f>
        <v/>
      </c>
      <c r="H51" s="69" t="str">
        <f>IF(ISBLANK('Pediatric Vulnerability Matrix'!I30),"",('Pediatric Vulnerability Matrix'!I30/3)*IF(ISBLANK('Pediatric Vulnerability Matrix'!Q30), 1, (1-VLOOKUP('Pediatric Vulnerability Matrix'!Q30, $B$21:$C$23, 2, FALSE))))</f>
        <v/>
      </c>
      <c r="I51" s="69" t="str">
        <f>IF(ISBLANK('Pediatric Vulnerability Matrix'!J30),"",('Pediatric Vulnerability Matrix'!J30/3)*IF(ISBLANK('Pediatric Vulnerability Matrix'!Q30), 1, (1-VLOOKUP('Pediatric Vulnerability Matrix'!Q30, $B$21:$C$23, 2, FALSE))))</f>
        <v/>
      </c>
    </row>
    <row r="52" spans="1:9" ht="16" hidden="1">
      <c r="A52" s="102" t="s">
        <v>62</v>
      </c>
      <c r="B52" s="69" t="str">
        <f>IF(ISBLANK('Pediatric Vulnerability Matrix'!C31),"",('Pediatric Vulnerability Matrix'!C31/3)*IF(ISBLANK('Pediatric Vulnerability Matrix'!O31), 1, (1-VLOOKUP('Pediatric Vulnerability Matrix'!O31, $B$21:$C$23, 2, FALSE))))</f>
        <v/>
      </c>
      <c r="C52" s="69" t="str">
        <f>IF(ISBLANK('Pediatric Vulnerability Matrix'!D31),"",('Pediatric Vulnerability Matrix'!D31/3)*IF(ISBLANK('Pediatric Vulnerability Matrix'!O31), 1, (1-VLOOKUP('Pediatric Vulnerability Matrix'!O31, $B$21:$C$23, 2, FALSE))))</f>
        <v/>
      </c>
      <c r="D52" s="69" t="str">
        <f t="array" ref="D52">IF(ISBLANK('Pediatric Vulnerability Matrix'!E31),"",('Pediatric Vulnerability Matrix'!E31/3)*IF(ISBLANK('Pediatric Vulnerability Matrix'!P31), 1, (1-VLOOKUP('Pediatric Vulnerability Matrix'!P31, $B$21:$C$23, 2, FALSE))))</f>
        <v/>
      </c>
      <c r="E52" s="69" t="str">
        <f>IF(ISBLANK('Pediatric Vulnerability Matrix'!F31),"",('Pediatric Vulnerability Matrix'!F31/3)*IF(ISBLANK('Pediatric Vulnerability Matrix'!P31), 1, (1-VLOOKUP('Pediatric Vulnerability Matrix'!P31, $B$21:$C$23, 2, FALSE))))</f>
        <v/>
      </c>
      <c r="F52" s="69" t="str">
        <f t="array" ref="F52">IF(ISBLANK('Pediatric Vulnerability Matrix'!G31),"",('Pediatric Vulnerability Matrix'!G31/3)*IF(ISBLANK('Pediatric Vulnerability Matrix'!P31), 1, (1-VLOOKUP('Pediatric Vulnerability Matrix'!P31, $B$21:$C$23, 2, FALSE))))</f>
        <v/>
      </c>
      <c r="G52" s="69" t="str">
        <f>IF(ISBLANK('Pediatric Vulnerability Matrix'!H31),"",('Pediatric Vulnerability Matrix'!H31/3)*IF(ISBLANK('Pediatric Vulnerability Matrix'!Q31), 1, (1-VLOOKUP('Pediatric Vulnerability Matrix'!Q31, $B$21:$C$23, 2, FALSE))))</f>
        <v/>
      </c>
      <c r="H52" s="69" t="str">
        <f>IF(ISBLANK('Pediatric Vulnerability Matrix'!I31),"",('Pediatric Vulnerability Matrix'!I31/3)*IF(ISBLANK('Pediatric Vulnerability Matrix'!Q31), 1, (1-VLOOKUP('Pediatric Vulnerability Matrix'!Q31, $B$21:$C$23, 2, FALSE))))</f>
        <v/>
      </c>
      <c r="I52" s="69" t="str">
        <f>IF(ISBLANK('Pediatric Vulnerability Matrix'!J31),"",('Pediatric Vulnerability Matrix'!J31/3)*IF(ISBLANK('Pediatric Vulnerability Matrix'!Q31), 1, (1-VLOOKUP('Pediatric Vulnerability Matrix'!Q31, $B$21:$C$23, 2, FALSE))))</f>
        <v/>
      </c>
    </row>
    <row r="53" spans="1:9" hidden="1">
      <c r="B53" s="69" t="str">
        <f>IF(ISBLANK('Pediatric Vulnerability Matrix'!C32),"",('Pediatric Vulnerability Matrix'!C32/3)*IF(ISBLANK('Pediatric Vulnerability Matrix'!O32), 1, (1-VLOOKUP('Pediatric Vulnerability Matrix'!O32, $B$21:$C$23, 2, FALSE))))</f>
        <v/>
      </c>
      <c r="C53" s="69" t="str">
        <f>IF(ISBLANK('Pediatric Vulnerability Matrix'!D32),"",('Pediatric Vulnerability Matrix'!D32/3)*IF(ISBLANK('Pediatric Vulnerability Matrix'!O32), 1, (1-VLOOKUP('Pediatric Vulnerability Matrix'!O32, $B$21:$C$23, 2, FALSE))))</f>
        <v/>
      </c>
      <c r="D53" s="69" t="str">
        <f t="array" ref="D53">IF(ISBLANK('Pediatric Vulnerability Matrix'!E32),"",('Pediatric Vulnerability Matrix'!E32/3)*IF(ISBLANK('Pediatric Vulnerability Matrix'!P32), 1, (1-VLOOKUP('Pediatric Vulnerability Matrix'!P32, $B$21:$C$23, 2, FALSE))))</f>
        <v/>
      </c>
      <c r="E53" s="69" t="str">
        <f>IF(ISBLANK('Pediatric Vulnerability Matrix'!F32),"",('Pediatric Vulnerability Matrix'!F32/3)*IF(ISBLANK('Pediatric Vulnerability Matrix'!P32), 1, (1-VLOOKUP('Pediatric Vulnerability Matrix'!P32, $B$21:$C$23, 2, FALSE))))</f>
        <v/>
      </c>
      <c r="F53" s="69" t="str">
        <f t="array" ref="F53">IF(ISBLANK('Pediatric Vulnerability Matrix'!G32),"",('Pediatric Vulnerability Matrix'!G32/3)*IF(ISBLANK('Pediatric Vulnerability Matrix'!P32), 1, (1-VLOOKUP('Pediatric Vulnerability Matrix'!P32, $B$21:$C$23, 2, FALSE))))</f>
        <v/>
      </c>
      <c r="G53" s="69" t="str">
        <f>IF(ISBLANK('Pediatric Vulnerability Matrix'!H32),"",('Pediatric Vulnerability Matrix'!H32/3)*IF(ISBLANK('Pediatric Vulnerability Matrix'!Q32), 1, (1-VLOOKUP('Pediatric Vulnerability Matrix'!Q32, $B$21:$C$23, 2, FALSE))))</f>
        <v/>
      </c>
      <c r="H53" s="69" t="str">
        <f>IF(ISBLANK('Pediatric Vulnerability Matrix'!I32),"",('Pediatric Vulnerability Matrix'!I32/3)*IF(ISBLANK('Pediatric Vulnerability Matrix'!Q32), 1, (1-VLOOKUP('Pediatric Vulnerability Matrix'!Q32, $B$21:$C$23, 2, FALSE))))</f>
        <v/>
      </c>
      <c r="I53" s="69" t="str">
        <f>IF(ISBLANK('Pediatric Vulnerability Matrix'!J32),"",('Pediatric Vulnerability Matrix'!J32/3)*IF(ISBLANK('Pediatric Vulnerability Matrix'!Q32), 1, (1-VLOOKUP('Pediatric Vulnerability Matrix'!Q32, $B$21:$C$23, 2, FALSE))))</f>
        <v/>
      </c>
    </row>
    <row r="54" spans="1:9" hidden="1">
      <c r="A54" s="69" t="s">
        <v>139</v>
      </c>
      <c r="B54" s="69" t="str">
        <f>IF(ISBLANK('Pediatric Vulnerability Matrix'!C33),"",('Pediatric Vulnerability Matrix'!C33/3)*IF(ISBLANK('Pediatric Vulnerability Matrix'!O33), 1, (1-VLOOKUP('Pediatric Vulnerability Matrix'!O33, $B$21:$C$23, 2, FALSE))))</f>
        <v/>
      </c>
      <c r="C54" s="69" t="str">
        <f>IF(ISBLANK('Pediatric Vulnerability Matrix'!D33),"",('Pediatric Vulnerability Matrix'!D33/3)*IF(ISBLANK('Pediatric Vulnerability Matrix'!O33), 1, (1-VLOOKUP('Pediatric Vulnerability Matrix'!O33, $B$21:$C$23, 2, FALSE))))</f>
        <v/>
      </c>
      <c r="D54" s="69" t="str">
        <f t="array" ref="D54">IF(ISBLANK('Pediatric Vulnerability Matrix'!E33),"",('Pediatric Vulnerability Matrix'!E33/3)*IF(ISBLANK('Pediatric Vulnerability Matrix'!P33), 1, (1-VLOOKUP('Pediatric Vulnerability Matrix'!P33, $B$21:$C$23, 2, FALSE))))</f>
        <v/>
      </c>
      <c r="E54" s="69" t="str">
        <f>IF(ISBLANK('Pediatric Vulnerability Matrix'!F33),"",('Pediatric Vulnerability Matrix'!F33/3)*IF(ISBLANK('Pediatric Vulnerability Matrix'!P33), 1, (1-VLOOKUP('Pediatric Vulnerability Matrix'!P33, $B$21:$C$23, 2, FALSE))))</f>
        <v/>
      </c>
      <c r="F54" s="69" t="str">
        <f t="array" ref="F54">IF(ISBLANK('Pediatric Vulnerability Matrix'!G33),"",('Pediatric Vulnerability Matrix'!G33/3)*IF(ISBLANK('Pediatric Vulnerability Matrix'!P33), 1, (1-VLOOKUP('Pediatric Vulnerability Matrix'!P33, $B$21:$C$23, 2, FALSE))))</f>
        <v/>
      </c>
      <c r="G54" s="69" t="str">
        <f>IF(ISBLANK('Pediatric Vulnerability Matrix'!H33),"",('Pediatric Vulnerability Matrix'!H33/3)*IF(ISBLANK('Pediatric Vulnerability Matrix'!Q33), 1, (1-VLOOKUP('Pediatric Vulnerability Matrix'!Q33, $B$21:$C$23, 2, FALSE))))</f>
        <v/>
      </c>
      <c r="H54" s="69" t="str">
        <f>IF(ISBLANK('Pediatric Vulnerability Matrix'!I33),"",('Pediatric Vulnerability Matrix'!I33/3)*IF(ISBLANK('Pediatric Vulnerability Matrix'!Q33), 1, (1-VLOOKUP('Pediatric Vulnerability Matrix'!Q33, $B$21:$C$23, 2, FALSE))))</f>
        <v/>
      </c>
      <c r="I54" s="69" t="str">
        <f>IF(ISBLANK('Pediatric Vulnerability Matrix'!J33),"",('Pediatric Vulnerability Matrix'!J33/3)*IF(ISBLANK('Pediatric Vulnerability Matrix'!Q33), 1, (1-VLOOKUP('Pediatric Vulnerability Matrix'!Q33, $B$21:$C$23, 2, FALSE))))</f>
        <v/>
      </c>
    </row>
    <row r="55" spans="1:9" hidden="1">
      <c r="A55" s="69" t="s">
        <v>138</v>
      </c>
      <c r="B55" s="69" t="str">
        <f>IF(ISBLANK('Pediatric Vulnerability Matrix'!C34),"",('Pediatric Vulnerability Matrix'!C34/3)*IF(ISBLANK('Pediatric Vulnerability Matrix'!O34), 1, (1-VLOOKUP('Pediatric Vulnerability Matrix'!O34, $B$21:$C$23, 2, FALSE))))</f>
        <v/>
      </c>
      <c r="C55" s="69" t="str">
        <f>IF(ISBLANK('Pediatric Vulnerability Matrix'!D34),"",('Pediatric Vulnerability Matrix'!D34/3)*IF(ISBLANK('Pediatric Vulnerability Matrix'!O34), 1, (1-VLOOKUP('Pediatric Vulnerability Matrix'!O34, $B$21:$C$23, 2, FALSE))))</f>
        <v/>
      </c>
      <c r="D55" s="69" t="str">
        <f t="array" ref="D55">IF(ISBLANK('Pediatric Vulnerability Matrix'!E34),"",('Pediatric Vulnerability Matrix'!E34/3)*IF(ISBLANK('Pediatric Vulnerability Matrix'!P34), 1, (1-VLOOKUP('Pediatric Vulnerability Matrix'!P34, $B$21:$C$23, 2, FALSE))))</f>
        <v/>
      </c>
      <c r="E55" s="69" t="str">
        <f>IF(ISBLANK('Pediatric Vulnerability Matrix'!F34),"",('Pediatric Vulnerability Matrix'!F34/3)*IF(ISBLANK('Pediatric Vulnerability Matrix'!P34), 1, (1-VLOOKUP('Pediatric Vulnerability Matrix'!P34, $B$21:$C$23, 2, FALSE))))</f>
        <v/>
      </c>
      <c r="F55" s="69" t="str">
        <f t="array" ref="F55">IF(ISBLANK('Pediatric Vulnerability Matrix'!G34),"",('Pediatric Vulnerability Matrix'!G34/3)*IF(ISBLANK('Pediatric Vulnerability Matrix'!P34), 1, (1-VLOOKUP('Pediatric Vulnerability Matrix'!P34, $B$21:$C$23, 2, FALSE))))</f>
        <v/>
      </c>
      <c r="G55" s="69" t="str">
        <f>IF(ISBLANK('Pediatric Vulnerability Matrix'!H34),"",('Pediatric Vulnerability Matrix'!H34/3)*IF(ISBLANK('Pediatric Vulnerability Matrix'!Q34), 1, (1-VLOOKUP('Pediatric Vulnerability Matrix'!Q34, $B$21:$C$23, 2, FALSE))))</f>
        <v/>
      </c>
      <c r="H55" s="69" t="str">
        <f>IF(ISBLANK('Pediatric Vulnerability Matrix'!I34),"",('Pediatric Vulnerability Matrix'!I34/3)*IF(ISBLANK('Pediatric Vulnerability Matrix'!Q34), 1, (1-VLOOKUP('Pediatric Vulnerability Matrix'!Q34, $B$21:$C$23, 2, FALSE))))</f>
        <v/>
      </c>
      <c r="I55" s="69" t="str">
        <f>IF(ISBLANK('Pediatric Vulnerability Matrix'!J34),"",('Pediatric Vulnerability Matrix'!J34/3)*IF(ISBLANK('Pediatric Vulnerability Matrix'!Q34), 1, (1-VLOOKUP('Pediatric Vulnerability Matrix'!Q34, $B$21:$C$23, 2, FALSE))))</f>
        <v/>
      </c>
    </row>
    <row r="56" spans="1:9" hidden="1">
      <c r="A56" s="69" t="s">
        <v>140</v>
      </c>
      <c r="B56" s="69" t="str">
        <f>IF(ISBLANK('Pediatric Vulnerability Matrix'!C35),"",('Pediatric Vulnerability Matrix'!C35/3)*IF(ISBLANK('Pediatric Vulnerability Matrix'!O35), 1, (1-VLOOKUP('Pediatric Vulnerability Matrix'!O35, $B$21:$C$23, 2, FALSE))))</f>
        <v/>
      </c>
      <c r="C56" s="69" t="str">
        <f>IF(ISBLANK('Pediatric Vulnerability Matrix'!D35),"",('Pediatric Vulnerability Matrix'!D35/3)*IF(ISBLANK('Pediatric Vulnerability Matrix'!O35), 1, (1-VLOOKUP('Pediatric Vulnerability Matrix'!O35, $B$21:$C$23, 2, FALSE))))</f>
        <v/>
      </c>
      <c r="D56" s="69" t="str">
        <f t="array" ref="D56">IF(ISBLANK('Pediatric Vulnerability Matrix'!E35),"",('Pediatric Vulnerability Matrix'!E35/3)*IF(ISBLANK('Pediatric Vulnerability Matrix'!P35), 1, (1-VLOOKUP('Pediatric Vulnerability Matrix'!P35, $B$21:$C$23, 2, FALSE))))</f>
        <v/>
      </c>
      <c r="E56" s="69" t="str">
        <f>IF(ISBLANK('Pediatric Vulnerability Matrix'!F35),"",('Pediatric Vulnerability Matrix'!F35/3)*IF(ISBLANK('Pediatric Vulnerability Matrix'!P35), 1, (1-VLOOKUP('Pediatric Vulnerability Matrix'!P35, $B$21:$C$23, 2, FALSE))))</f>
        <v/>
      </c>
      <c r="F56" s="69" t="str">
        <f t="array" ref="F56">IF(ISBLANK('Pediatric Vulnerability Matrix'!G35),"",('Pediatric Vulnerability Matrix'!G35/3)*IF(ISBLANK('Pediatric Vulnerability Matrix'!P35), 1, (1-VLOOKUP('Pediatric Vulnerability Matrix'!P35, $B$21:$C$23, 2, FALSE))))</f>
        <v/>
      </c>
      <c r="G56" s="69" t="str">
        <f>IF(ISBLANK('Pediatric Vulnerability Matrix'!H35),"",('Pediatric Vulnerability Matrix'!H35/3)*IF(ISBLANK('Pediatric Vulnerability Matrix'!Q35), 1, (1-VLOOKUP('Pediatric Vulnerability Matrix'!Q35, $B$21:$C$23, 2, FALSE))))</f>
        <v/>
      </c>
      <c r="H56" s="69" t="str">
        <f>IF(ISBLANK('Pediatric Vulnerability Matrix'!I35),"",('Pediatric Vulnerability Matrix'!I35/3)*IF(ISBLANK('Pediatric Vulnerability Matrix'!Q35), 1, (1-VLOOKUP('Pediatric Vulnerability Matrix'!Q35, $B$21:$C$23, 2, FALSE))))</f>
        <v/>
      </c>
      <c r="I56" s="69" t="str">
        <f>IF(ISBLANK('Pediatric Vulnerability Matrix'!J35),"",('Pediatric Vulnerability Matrix'!J35/3)*IF(ISBLANK('Pediatric Vulnerability Matrix'!Q35), 1, (1-VLOOKUP('Pediatric Vulnerability Matrix'!Q35, $B$21:$C$23, 2, FALSE))))</f>
        <v/>
      </c>
    </row>
    <row r="57" spans="1:9" hidden="1">
      <c r="A57" s="69" t="s">
        <v>57</v>
      </c>
      <c r="B57" s="69" t="str">
        <f>IF(ISBLANK('Pediatric Vulnerability Matrix'!C36),"",('Pediatric Vulnerability Matrix'!C36/3)*IF(ISBLANK('Pediatric Vulnerability Matrix'!O36), 1, (1-VLOOKUP('Pediatric Vulnerability Matrix'!O36, $B$21:$C$23, 2, FALSE))))</f>
        <v/>
      </c>
      <c r="C57" s="69" t="str">
        <f>IF(ISBLANK('Pediatric Vulnerability Matrix'!D36),"",('Pediatric Vulnerability Matrix'!D36/3)*IF(ISBLANK('Pediatric Vulnerability Matrix'!O36), 1, (1-VLOOKUP('Pediatric Vulnerability Matrix'!O36, $B$21:$C$23, 2, FALSE))))</f>
        <v/>
      </c>
      <c r="D57" s="69" t="str">
        <f t="array" ref="D57">IF(ISBLANK('Pediatric Vulnerability Matrix'!E36),"",('Pediatric Vulnerability Matrix'!E36/3)*IF(ISBLANK('Pediatric Vulnerability Matrix'!P36), 1, (1-VLOOKUP('Pediatric Vulnerability Matrix'!P36, $B$21:$C$23, 2, FALSE))))</f>
        <v/>
      </c>
      <c r="E57" s="69" t="str">
        <f>IF(ISBLANK('Pediatric Vulnerability Matrix'!F36),"",('Pediatric Vulnerability Matrix'!F36/3)*IF(ISBLANK('Pediatric Vulnerability Matrix'!P36), 1, (1-VLOOKUP('Pediatric Vulnerability Matrix'!P36, $B$21:$C$23, 2, FALSE))))</f>
        <v/>
      </c>
      <c r="F57" s="69" t="str">
        <f t="array" ref="F57">IF(ISBLANK('Pediatric Vulnerability Matrix'!G36),"",('Pediatric Vulnerability Matrix'!G36/3)*IF(ISBLANK('Pediatric Vulnerability Matrix'!P36), 1, (1-VLOOKUP('Pediatric Vulnerability Matrix'!P36, $B$21:$C$23, 2, FALSE))))</f>
        <v/>
      </c>
      <c r="G57" s="69" t="str">
        <f>IF(ISBLANK('Pediatric Vulnerability Matrix'!H36),"",('Pediatric Vulnerability Matrix'!H36/3)*IF(ISBLANK('Pediatric Vulnerability Matrix'!Q36), 1, (1-VLOOKUP('Pediatric Vulnerability Matrix'!Q36, $B$21:$C$23, 2, FALSE))))</f>
        <v/>
      </c>
      <c r="H57" s="69" t="str">
        <f>IF(ISBLANK('Pediatric Vulnerability Matrix'!I36),"",('Pediatric Vulnerability Matrix'!I36/3)*IF(ISBLANK('Pediatric Vulnerability Matrix'!Q36), 1, (1-VLOOKUP('Pediatric Vulnerability Matrix'!Q36, $B$21:$C$23, 2, FALSE))))</f>
        <v/>
      </c>
      <c r="I57" s="69" t="str">
        <f>IF(ISBLANK('Pediatric Vulnerability Matrix'!J36),"",('Pediatric Vulnerability Matrix'!J36/3)*IF(ISBLANK('Pediatric Vulnerability Matrix'!Q36), 1, (1-VLOOKUP('Pediatric Vulnerability Matrix'!Q36, $B$21:$C$23, 2, FALSE))))</f>
        <v/>
      </c>
    </row>
    <row r="58" spans="1:9" hidden="1">
      <c r="A58" s="69" t="s">
        <v>141</v>
      </c>
      <c r="B58" s="69" t="str">
        <f>IF(ISBLANK('Pediatric Vulnerability Matrix'!C37),"",('Pediatric Vulnerability Matrix'!C37/3)*IF(ISBLANK('Pediatric Vulnerability Matrix'!O37), 1, (1-VLOOKUP('Pediatric Vulnerability Matrix'!O37, $B$21:$C$23, 2, FALSE))))</f>
        <v/>
      </c>
      <c r="C58" s="69" t="str">
        <f>IF(ISBLANK('Pediatric Vulnerability Matrix'!D37),"",('Pediatric Vulnerability Matrix'!D37/3)*IF(ISBLANK('Pediatric Vulnerability Matrix'!O37), 1, (1-VLOOKUP('Pediatric Vulnerability Matrix'!O37, $B$21:$C$23, 2, FALSE))))</f>
        <v/>
      </c>
      <c r="D58" s="69" t="str">
        <f t="array" ref="D58">IF(ISBLANK('Pediatric Vulnerability Matrix'!E37),"",('Pediatric Vulnerability Matrix'!E37/3)*IF(ISBLANK('Pediatric Vulnerability Matrix'!P37), 1, (1-VLOOKUP('Pediatric Vulnerability Matrix'!P37, $B$21:$C$23, 2, FALSE))))</f>
        <v/>
      </c>
      <c r="E58" s="69" t="str">
        <f>IF(ISBLANK('Pediatric Vulnerability Matrix'!F37),"",('Pediatric Vulnerability Matrix'!F37/3)*IF(ISBLANK('Pediatric Vulnerability Matrix'!P37), 1, (1-VLOOKUP('Pediatric Vulnerability Matrix'!P37, $B$21:$C$23, 2, FALSE))))</f>
        <v/>
      </c>
      <c r="F58" s="69" t="str">
        <f t="array" ref="F58">IF(ISBLANK('Pediatric Vulnerability Matrix'!G37),"",('Pediatric Vulnerability Matrix'!G37/3)*IF(ISBLANK('Pediatric Vulnerability Matrix'!P37), 1, (1-VLOOKUP('Pediatric Vulnerability Matrix'!P37, $B$21:$C$23, 2, FALSE))))</f>
        <v/>
      </c>
      <c r="G58" s="69" t="str">
        <f>IF(ISBLANK('Pediatric Vulnerability Matrix'!H37),"",('Pediatric Vulnerability Matrix'!H37/3)*IF(ISBLANK('Pediatric Vulnerability Matrix'!Q37), 1, (1-VLOOKUP('Pediatric Vulnerability Matrix'!Q37, $B$21:$C$23, 2, FALSE))))</f>
        <v/>
      </c>
      <c r="H58" s="69" t="str">
        <f>IF(ISBLANK('Pediatric Vulnerability Matrix'!I37),"",('Pediatric Vulnerability Matrix'!I37/3)*IF(ISBLANK('Pediatric Vulnerability Matrix'!Q37), 1, (1-VLOOKUP('Pediatric Vulnerability Matrix'!Q37, $B$21:$C$23, 2, FALSE))))</f>
        <v/>
      </c>
      <c r="I58" s="69" t="str">
        <f>IF(ISBLANK('Pediatric Vulnerability Matrix'!J37),"",('Pediatric Vulnerability Matrix'!J37/3)*IF(ISBLANK('Pediatric Vulnerability Matrix'!Q37), 1, (1-VLOOKUP('Pediatric Vulnerability Matrix'!Q37, $B$21:$C$23, 2, FALSE))))</f>
        <v/>
      </c>
    </row>
    <row r="59" spans="1:9" hidden="1">
      <c r="A59" s="69" t="s">
        <v>141</v>
      </c>
      <c r="B59" s="69" t="str">
        <f>IF(ISBLANK('Pediatric Vulnerability Matrix'!C38),"",('Pediatric Vulnerability Matrix'!C38/3)*IF(ISBLANK('Pediatric Vulnerability Matrix'!O38), 1, (1-VLOOKUP('Pediatric Vulnerability Matrix'!O38, $B$21:$C$23, 2, FALSE))))</f>
        <v/>
      </c>
      <c r="C59" s="69" t="str">
        <f>IF(ISBLANK('Pediatric Vulnerability Matrix'!D38),"",('Pediatric Vulnerability Matrix'!D38/3)*IF(ISBLANK('Pediatric Vulnerability Matrix'!O38), 1, (1-VLOOKUP('Pediatric Vulnerability Matrix'!O38, $B$21:$C$23, 2, FALSE))))</f>
        <v/>
      </c>
      <c r="D59" s="69" t="str">
        <f t="array" ref="D59">IF(ISBLANK('Pediatric Vulnerability Matrix'!E38),"",('Pediatric Vulnerability Matrix'!E38/3)*IF(ISBLANK('Pediatric Vulnerability Matrix'!P38), 1, (1-VLOOKUP('Pediatric Vulnerability Matrix'!P38, $B$21:$C$23, 2, FALSE))))</f>
        <v/>
      </c>
      <c r="E59" s="69" t="str">
        <f>IF(ISBLANK('Pediatric Vulnerability Matrix'!F38),"",('Pediatric Vulnerability Matrix'!F38/3)*IF(ISBLANK('Pediatric Vulnerability Matrix'!P38), 1, (1-VLOOKUP('Pediatric Vulnerability Matrix'!P38, $B$21:$C$23, 2, FALSE))))</f>
        <v/>
      </c>
      <c r="F59" s="69" t="str">
        <f t="array" ref="F59">IF(ISBLANK('Pediatric Vulnerability Matrix'!G38),"",('Pediatric Vulnerability Matrix'!G38/3)*IF(ISBLANK('Pediatric Vulnerability Matrix'!P38), 1, (1-VLOOKUP('Pediatric Vulnerability Matrix'!P38, $B$21:$C$23, 2, FALSE))))</f>
        <v/>
      </c>
      <c r="G59" s="69" t="str">
        <f>IF(ISBLANK('Pediatric Vulnerability Matrix'!H38),"",('Pediatric Vulnerability Matrix'!H38/3)*IF(ISBLANK('Pediatric Vulnerability Matrix'!Q38), 1, (1-VLOOKUP('Pediatric Vulnerability Matrix'!Q38, $B$21:$C$23, 2, FALSE))))</f>
        <v/>
      </c>
      <c r="H59" s="69" t="str">
        <f>IF(ISBLANK('Pediatric Vulnerability Matrix'!I38),"",('Pediatric Vulnerability Matrix'!I38/3)*IF(ISBLANK('Pediatric Vulnerability Matrix'!Q38), 1, (1-VLOOKUP('Pediatric Vulnerability Matrix'!Q38, $B$21:$C$23, 2, FALSE))))</f>
        <v/>
      </c>
      <c r="I59" s="69" t="str">
        <f>IF(ISBLANK('Pediatric Vulnerability Matrix'!J38),"",('Pediatric Vulnerability Matrix'!J38/3)*IF(ISBLANK('Pediatric Vulnerability Matrix'!Q38), 1, (1-VLOOKUP('Pediatric Vulnerability Matrix'!Q38, $B$21:$C$23, 2, FALSE))))</f>
        <v/>
      </c>
    </row>
    <row r="60" spans="1:9" hidden="1">
      <c r="B60" s="69" t="str">
        <f>IF(ISBLANK('Pediatric Vulnerability Matrix'!C39),"",('Pediatric Vulnerability Matrix'!C39/3)*IF(ISBLANK('Pediatric Vulnerability Matrix'!O39), 1, (1-VLOOKUP('Pediatric Vulnerability Matrix'!O39, $B$21:$C$23, 2, FALSE))))</f>
        <v/>
      </c>
      <c r="C60" s="69" t="str">
        <f>IF(ISBLANK('Pediatric Vulnerability Matrix'!D39),"",('Pediatric Vulnerability Matrix'!D39/3)*IF(ISBLANK('Pediatric Vulnerability Matrix'!O39), 1, (1-VLOOKUP('Pediatric Vulnerability Matrix'!O39, $B$21:$C$23, 2, FALSE))))</f>
        <v/>
      </c>
      <c r="D60" s="69" t="str">
        <f t="array" ref="D60">IF(ISBLANK('Pediatric Vulnerability Matrix'!E39),"",('Pediatric Vulnerability Matrix'!E39/3)*IF(ISBLANK('Pediatric Vulnerability Matrix'!P39), 1, (1-VLOOKUP('Pediatric Vulnerability Matrix'!P39, $B$21:$C$23, 2, FALSE))))</f>
        <v/>
      </c>
      <c r="E60" s="69" t="str">
        <f>IF(ISBLANK('Pediatric Vulnerability Matrix'!F39),"",('Pediatric Vulnerability Matrix'!F39/3)*IF(ISBLANK('Pediatric Vulnerability Matrix'!P39), 1, (1-VLOOKUP('Pediatric Vulnerability Matrix'!P39, $B$21:$C$23, 2, FALSE))))</f>
        <v/>
      </c>
      <c r="F60" s="69" t="str">
        <f t="array" ref="F60">IF(ISBLANK('Pediatric Vulnerability Matrix'!G39),"",('Pediatric Vulnerability Matrix'!G39/3)*IF(ISBLANK('Pediatric Vulnerability Matrix'!P39), 1, (1-VLOOKUP('Pediatric Vulnerability Matrix'!P39, $B$21:$C$23, 2, FALSE))))</f>
        <v/>
      </c>
      <c r="G60" s="69" t="str">
        <f>IF(ISBLANK('Pediatric Vulnerability Matrix'!H39),"",('Pediatric Vulnerability Matrix'!H39/3)*IF(ISBLANK('Pediatric Vulnerability Matrix'!Q39), 1, (1-VLOOKUP('Pediatric Vulnerability Matrix'!Q39, $B$21:$C$23, 2, FALSE))))</f>
        <v/>
      </c>
      <c r="H60" s="69" t="str">
        <f>IF(ISBLANK('Pediatric Vulnerability Matrix'!I39),"",('Pediatric Vulnerability Matrix'!I39/3)*IF(ISBLANK('Pediatric Vulnerability Matrix'!Q39), 1, (1-VLOOKUP('Pediatric Vulnerability Matrix'!Q39, $B$21:$C$23, 2, FALSE))))</f>
        <v/>
      </c>
      <c r="I60" s="69" t="str">
        <f>IF(ISBLANK('Pediatric Vulnerability Matrix'!J39),"",('Pediatric Vulnerability Matrix'!J39/3)*IF(ISBLANK('Pediatric Vulnerability Matrix'!Q39), 1, (1-VLOOKUP('Pediatric Vulnerability Matrix'!Q39, $B$21:$C$23, 2, FALSE))))</f>
        <v/>
      </c>
    </row>
    <row r="61" spans="1:9" hidden="1">
      <c r="A61" s="69" t="s">
        <v>141</v>
      </c>
      <c r="B61" s="69" t="str">
        <f>IF(ISBLANK('Pediatric Vulnerability Matrix'!C40),"",('Pediatric Vulnerability Matrix'!C40/3)*IF(ISBLANK('Pediatric Vulnerability Matrix'!O40), 1, (1-VLOOKUP('Pediatric Vulnerability Matrix'!O40, $B$21:$C$23, 2, FALSE))))</f>
        <v/>
      </c>
      <c r="C61" s="69" t="str">
        <f>IF(ISBLANK('Pediatric Vulnerability Matrix'!D40),"",('Pediatric Vulnerability Matrix'!D40/3)*IF(ISBLANK('Pediatric Vulnerability Matrix'!O40), 1, (1-VLOOKUP('Pediatric Vulnerability Matrix'!O40, $B$21:$C$23, 2, FALSE))))</f>
        <v/>
      </c>
      <c r="D61" s="69" t="str">
        <f t="array" ref="D61">IF(ISBLANK('Pediatric Vulnerability Matrix'!E40),"",('Pediatric Vulnerability Matrix'!E40/3)*IF(ISBLANK('Pediatric Vulnerability Matrix'!P40), 1, (1-VLOOKUP('Pediatric Vulnerability Matrix'!P40, $B$21:$C$23, 2, FALSE))))</f>
        <v/>
      </c>
      <c r="E61" s="69" t="str">
        <f>IF(ISBLANK('Pediatric Vulnerability Matrix'!F40),"",('Pediatric Vulnerability Matrix'!F40/3)*IF(ISBLANK('Pediatric Vulnerability Matrix'!P40), 1, (1-VLOOKUP('Pediatric Vulnerability Matrix'!P40, $B$21:$C$23, 2, FALSE))))</f>
        <v/>
      </c>
      <c r="F61" s="69" t="str">
        <f t="array" ref="F61">IF(ISBLANK('Pediatric Vulnerability Matrix'!G40),"",('Pediatric Vulnerability Matrix'!G40/3)*IF(ISBLANK('Pediatric Vulnerability Matrix'!P40), 1, (1-VLOOKUP('Pediatric Vulnerability Matrix'!P40, $B$21:$C$23, 2, FALSE))))</f>
        <v/>
      </c>
      <c r="G61" s="69" t="str">
        <f>IF(ISBLANK('Pediatric Vulnerability Matrix'!H40),"",('Pediatric Vulnerability Matrix'!H40/3)*IF(ISBLANK('Pediatric Vulnerability Matrix'!Q40), 1, (1-VLOOKUP('Pediatric Vulnerability Matrix'!Q40, $B$21:$C$23, 2, FALSE))))</f>
        <v/>
      </c>
      <c r="H61" s="69" t="str">
        <f>IF(ISBLANK('Pediatric Vulnerability Matrix'!I40),"",('Pediatric Vulnerability Matrix'!I40/3)*IF(ISBLANK('Pediatric Vulnerability Matrix'!Q40), 1, (1-VLOOKUP('Pediatric Vulnerability Matrix'!Q40, $B$21:$C$23, 2, FALSE))))</f>
        <v/>
      </c>
      <c r="I61" s="69" t="str">
        <f>IF(ISBLANK('Pediatric Vulnerability Matrix'!J40),"",('Pediatric Vulnerability Matrix'!J40/3)*IF(ISBLANK('Pediatric Vulnerability Matrix'!Q40), 1, (1-VLOOKUP('Pediatric Vulnerability Matrix'!Q40, $B$21:$C$23, 2, FALSE))))</f>
        <v/>
      </c>
    </row>
    <row r="62" spans="1:9" hidden="1">
      <c r="A62" s="69" t="s">
        <v>141</v>
      </c>
      <c r="B62" s="69" t="str">
        <f>IF(ISBLANK('Pediatric Vulnerability Matrix'!C41),"",('Pediatric Vulnerability Matrix'!C41/3)*IF(ISBLANK('Pediatric Vulnerability Matrix'!O41), 1, (1-VLOOKUP('Pediatric Vulnerability Matrix'!O41, $B$21:$C$23, 2, FALSE))))</f>
        <v/>
      </c>
      <c r="C62" s="69" t="str">
        <f>IF(ISBLANK('Pediatric Vulnerability Matrix'!D41),"",('Pediatric Vulnerability Matrix'!D41/3)*IF(ISBLANK('Pediatric Vulnerability Matrix'!O41), 1, (1-VLOOKUP('Pediatric Vulnerability Matrix'!O41, $B$21:$C$23, 2, FALSE))))</f>
        <v/>
      </c>
      <c r="D62" s="69" t="str">
        <f t="array" ref="D62">IF(ISBLANK('Pediatric Vulnerability Matrix'!E41),"",('Pediatric Vulnerability Matrix'!E41/3)*IF(ISBLANK('Pediatric Vulnerability Matrix'!P41), 1, (1-VLOOKUP('Pediatric Vulnerability Matrix'!P41, $B$21:$C$23, 2, FALSE))))</f>
        <v/>
      </c>
      <c r="E62" s="69" t="str">
        <f>IF(ISBLANK('Pediatric Vulnerability Matrix'!F41),"",('Pediatric Vulnerability Matrix'!F41/3)*IF(ISBLANK('Pediatric Vulnerability Matrix'!P41), 1, (1-VLOOKUP('Pediatric Vulnerability Matrix'!P41, $B$21:$C$23, 2, FALSE))))</f>
        <v/>
      </c>
      <c r="F62" s="69" t="str">
        <f t="array" ref="F62">IF(ISBLANK('Pediatric Vulnerability Matrix'!G41),"",('Pediatric Vulnerability Matrix'!G41/3)*IF(ISBLANK('Pediatric Vulnerability Matrix'!P41), 1, (1-VLOOKUP('Pediatric Vulnerability Matrix'!P41, $B$21:$C$23, 2, FALSE))))</f>
        <v/>
      </c>
      <c r="G62" s="69" t="str">
        <f>IF(ISBLANK('Pediatric Vulnerability Matrix'!H41),"",('Pediatric Vulnerability Matrix'!H41/3)*IF(ISBLANK('Pediatric Vulnerability Matrix'!Q41), 1, (1-VLOOKUP('Pediatric Vulnerability Matrix'!Q41, $B$21:$C$23, 2, FALSE))))</f>
        <v/>
      </c>
      <c r="H62" s="69" t="str">
        <f>IF(ISBLANK('Pediatric Vulnerability Matrix'!I41),"",('Pediatric Vulnerability Matrix'!I41/3)*IF(ISBLANK('Pediatric Vulnerability Matrix'!Q41), 1, (1-VLOOKUP('Pediatric Vulnerability Matrix'!Q41, $B$21:$C$23, 2, FALSE))))</f>
        <v/>
      </c>
      <c r="I62" s="69" t="str">
        <f>IF(ISBLANK('Pediatric Vulnerability Matrix'!J41),"",('Pediatric Vulnerability Matrix'!J41/3)*IF(ISBLANK('Pediatric Vulnerability Matrix'!Q41), 1, (1-VLOOKUP('Pediatric Vulnerability Matrix'!Q41, $B$21:$C$23, 2, FALSE))))</f>
        <v/>
      </c>
    </row>
    <row r="63" spans="1:9" hidden="1">
      <c r="A63" s="69" t="s">
        <v>141</v>
      </c>
      <c r="B63" s="69" t="str">
        <f>IF(ISBLANK('Pediatric Vulnerability Matrix'!C42),"",('Pediatric Vulnerability Matrix'!C42/3)*IF(ISBLANK('Pediatric Vulnerability Matrix'!O42), 1, (1-VLOOKUP('Pediatric Vulnerability Matrix'!O42, $B$21:$C$23, 2, FALSE))))</f>
        <v/>
      </c>
      <c r="C63" s="69" t="str">
        <f>IF(ISBLANK('Pediatric Vulnerability Matrix'!D42),"",('Pediatric Vulnerability Matrix'!D42/3)*IF(ISBLANK('Pediatric Vulnerability Matrix'!O42), 1, (1-VLOOKUP('Pediatric Vulnerability Matrix'!O42, $B$21:$C$23, 2, FALSE))))</f>
        <v/>
      </c>
      <c r="D63" s="69" t="str">
        <f t="array" ref="D63">IF(ISBLANK('Pediatric Vulnerability Matrix'!E42),"",('Pediatric Vulnerability Matrix'!E42/3)*IF(ISBLANK('Pediatric Vulnerability Matrix'!P42), 1, (1-VLOOKUP('Pediatric Vulnerability Matrix'!P42, $B$21:$C$23, 2, FALSE))))</f>
        <v/>
      </c>
      <c r="E63" s="69" t="str">
        <f>IF(ISBLANK('Pediatric Vulnerability Matrix'!F42),"",('Pediatric Vulnerability Matrix'!F42/3)*IF(ISBLANK('Pediatric Vulnerability Matrix'!P42), 1, (1-VLOOKUP('Pediatric Vulnerability Matrix'!P42, $B$21:$C$23, 2, FALSE))))</f>
        <v/>
      </c>
      <c r="F63" s="69" t="str">
        <f t="array" ref="F63">IF(ISBLANK('Pediatric Vulnerability Matrix'!G42),"",('Pediatric Vulnerability Matrix'!G42/3)*IF(ISBLANK('Pediatric Vulnerability Matrix'!P42), 1, (1-VLOOKUP('Pediatric Vulnerability Matrix'!P42, $B$21:$C$23, 2, FALSE))))</f>
        <v/>
      </c>
      <c r="G63" s="69" t="str">
        <f>IF(ISBLANK('Pediatric Vulnerability Matrix'!H42),"",('Pediatric Vulnerability Matrix'!H42/3)*IF(ISBLANK('Pediatric Vulnerability Matrix'!Q42), 1, (1-VLOOKUP('Pediatric Vulnerability Matrix'!Q42, $B$21:$C$23, 2, FALSE))))</f>
        <v/>
      </c>
      <c r="H63" s="69" t="str">
        <f>IF(ISBLANK('Pediatric Vulnerability Matrix'!I42),"",('Pediatric Vulnerability Matrix'!I42/3)*IF(ISBLANK('Pediatric Vulnerability Matrix'!Q42), 1, (1-VLOOKUP('Pediatric Vulnerability Matrix'!Q42, $B$21:$C$23, 2, FALSE))))</f>
        <v/>
      </c>
      <c r="I63" s="69" t="str">
        <f>IF(ISBLANK('Pediatric Vulnerability Matrix'!J42),"",('Pediatric Vulnerability Matrix'!J42/3)*IF(ISBLANK('Pediatric Vulnerability Matrix'!Q42), 1, (1-VLOOKUP('Pediatric Vulnerability Matrix'!Q42, $B$21:$C$23, 2, FALSE))))</f>
        <v/>
      </c>
    </row>
    <row r="64" spans="1:9" hidden="1">
      <c r="A64" s="69" t="s">
        <v>141</v>
      </c>
      <c r="B64" s="69" t="str">
        <f>IF(ISBLANK('Pediatric Vulnerability Matrix'!C43),"",('Pediatric Vulnerability Matrix'!C43/3)*IF(ISBLANK('Pediatric Vulnerability Matrix'!O43), 1, (1-VLOOKUP('Pediatric Vulnerability Matrix'!O43, $B$21:$C$23, 2, FALSE))))</f>
        <v/>
      </c>
      <c r="C64" s="69" t="str">
        <f>IF(ISBLANK('Pediatric Vulnerability Matrix'!D43),"",('Pediatric Vulnerability Matrix'!D43/3)*IF(ISBLANK('Pediatric Vulnerability Matrix'!O43), 1, (1-VLOOKUP('Pediatric Vulnerability Matrix'!O43, $B$21:$C$23, 2, FALSE))))</f>
        <v/>
      </c>
      <c r="D64" s="69" t="str">
        <f t="array" ref="D64">IF(ISBLANK('Pediatric Vulnerability Matrix'!E43),"",('Pediatric Vulnerability Matrix'!E43/3)*IF(ISBLANK('Pediatric Vulnerability Matrix'!P43), 1, (1-VLOOKUP('Pediatric Vulnerability Matrix'!P43, $B$21:$C$23, 2, FALSE))))</f>
        <v/>
      </c>
      <c r="E64" s="69" t="str">
        <f>IF(ISBLANK('Pediatric Vulnerability Matrix'!F43),"",('Pediatric Vulnerability Matrix'!F43/3)*IF(ISBLANK('Pediatric Vulnerability Matrix'!P43), 1, (1-VLOOKUP('Pediatric Vulnerability Matrix'!P43, $B$21:$C$23, 2, FALSE))))</f>
        <v/>
      </c>
      <c r="F64" s="69" t="str">
        <f t="array" ref="F64">IF(ISBLANK('Pediatric Vulnerability Matrix'!G43),"",('Pediatric Vulnerability Matrix'!G43/3)*IF(ISBLANK('Pediatric Vulnerability Matrix'!P43), 1, (1-VLOOKUP('Pediatric Vulnerability Matrix'!P43, $B$21:$C$23, 2, FALSE))))</f>
        <v/>
      </c>
      <c r="G64" s="69" t="str">
        <f>IF(ISBLANK('Pediatric Vulnerability Matrix'!H43),"",('Pediatric Vulnerability Matrix'!H43/3)*IF(ISBLANK('Pediatric Vulnerability Matrix'!Q43), 1, (1-VLOOKUP('Pediatric Vulnerability Matrix'!Q43, $B$21:$C$23, 2, FALSE))))</f>
        <v/>
      </c>
      <c r="H64" s="69" t="str">
        <f>IF(ISBLANK('Pediatric Vulnerability Matrix'!I43),"",('Pediatric Vulnerability Matrix'!I43/3)*IF(ISBLANK('Pediatric Vulnerability Matrix'!Q43), 1, (1-VLOOKUP('Pediatric Vulnerability Matrix'!Q43, $B$21:$C$23, 2, FALSE))))</f>
        <v/>
      </c>
      <c r="I64" s="69" t="str">
        <f>IF(ISBLANK('Pediatric Vulnerability Matrix'!J43),"",('Pediatric Vulnerability Matrix'!J43/3)*IF(ISBLANK('Pediatric Vulnerability Matrix'!Q43), 1, (1-VLOOKUP('Pediatric Vulnerability Matrix'!Q43, $B$21:$C$23, 2, FALSE))))</f>
        <v/>
      </c>
    </row>
    <row r="65" spans="1:9" hidden="1">
      <c r="A65" s="69" t="s">
        <v>141</v>
      </c>
      <c r="B65" s="69" t="str">
        <f>IF(ISBLANK('Pediatric Vulnerability Matrix'!C44),"",('Pediatric Vulnerability Matrix'!C44/3)*IF(ISBLANK('Pediatric Vulnerability Matrix'!O44), 1, (1-VLOOKUP('Pediatric Vulnerability Matrix'!O44, $B$21:$C$23, 2, FALSE))))</f>
        <v/>
      </c>
      <c r="C65" s="69" t="str">
        <f>IF(ISBLANK('Pediatric Vulnerability Matrix'!D44),"",('Pediatric Vulnerability Matrix'!D44/3)*IF(ISBLANK('Pediatric Vulnerability Matrix'!O44), 1, (1-VLOOKUP('Pediatric Vulnerability Matrix'!O44, $B$21:$C$23, 2, FALSE))))</f>
        <v/>
      </c>
      <c r="D65" s="69" t="str">
        <f t="array" ref="D65">IF(ISBLANK('Pediatric Vulnerability Matrix'!E44),"",('Pediatric Vulnerability Matrix'!E44/3)*IF(ISBLANK('Pediatric Vulnerability Matrix'!P44), 1, (1-VLOOKUP('Pediatric Vulnerability Matrix'!P44, $B$21:$C$23, 2, FALSE))))</f>
        <v/>
      </c>
      <c r="E65" s="69" t="str">
        <f>IF(ISBLANK('Pediatric Vulnerability Matrix'!F44),"",('Pediatric Vulnerability Matrix'!F44/3)*IF(ISBLANK('Pediatric Vulnerability Matrix'!P44), 1, (1-VLOOKUP('Pediatric Vulnerability Matrix'!P44, $B$21:$C$23, 2, FALSE))))</f>
        <v/>
      </c>
      <c r="F65" s="69" t="str">
        <f t="array" ref="F65">IF(ISBLANK('Pediatric Vulnerability Matrix'!G44),"",('Pediatric Vulnerability Matrix'!G44/3)*IF(ISBLANK('Pediatric Vulnerability Matrix'!P44), 1, (1-VLOOKUP('Pediatric Vulnerability Matrix'!P44, $B$21:$C$23, 2, FALSE))))</f>
        <v/>
      </c>
      <c r="G65" s="69" t="str">
        <f>IF(ISBLANK('Pediatric Vulnerability Matrix'!H44),"",('Pediatric Vulnerability Matrix'!H44/3)*IF(ISBLANK('Pediatric Vulnerability Matrix'!Q44), 1, (1-VLOOKUP('Pediatric Vulnerability Matrix'!Q44, $B$21:$C$23, 2, FALSE))))</f>
        <v/>
      </c>
      <c r="H65" s="69" t="str">
        <f>IF(ISBLANK('Pediatric Vulnerability Matrix'!I44),"",('Pediatric Vulnerability Matrix'!I44/3)*IF(ISBLANK('Pediatric Vulnerability Matrix'!Q44), 1, (1-VLOOKUP('Pediatric Vulnerability Matrix'!Q44, $B$21:$C$23, 2, FALSE))))</f>
        <v/>
      </c>
      <c r="I65" s="69" t="str">
        <f>IF(ISBLANK('Pediatric Vulnerability Matrix'!J44),"",('Pediatric Vulnerability Matrix'!J44/3)*IF(ISBLANK('Pediatric Vulnerability Matrix'!Q44), 1, (1-VLOOKUP('Pediatric Vulnerability Matrix'!Q44, $B$21:$C$23, 2, FALSE))))</f>
        <v/>
      </c>
    </row>
  </sheetData>
  <sheetProtection sheet="1" objects="1" scenarios="1"/>
  <mergeCells count="5">
    <mergeCell ref="A1:I1"/>
    <mergeCell ref="A2:I3"/>
    <mergeCell ref="A10:B10"/>
    <mergeCell ref="A4:C4"/>
    <mergeCell ref="A20:C20"/>
  </mergeCells>
  <dataValidations count="3">
    <dataValidation type="decimal" showInputMessage="1" showErrorMessage="1" errorTitle="Invalid likelihood weight" error="Likelihood weights must be between 0 and 1. More information on these weights can be found by hovering over the &quot;Likelihood Weights&quot; text. " sqref="C5:C8" xr:uid="{00000000-0002-0000-0600-000000000000}">
      <formula1>0</formula1>
      <formula2>1</formula2>
    </dataValidation>
    <dataValidation type="decimal" operator="greaterThan" allowBlank="1" showInputMessage="1" showErrorMessage="1" errorTitle="Invalid Impact Measure Weight" error="Impact measure weights must be non-zero, positive values. More information on these weights can be found by hovering over the &quot;Impact Measure Weights&quot; text." sqref="B11:B18" xr:uid="{00000000-0002-0000-0600-000001000000}">
      <formula1>0</formula1>
    </dataValidation>
    <dataValidation type="decimal" allowBlank="1" showInputMessage="1" showErrorMessage="1" errorTitle="Invalid Preparedness Weight" error="Preparedness score weights must be between 0 and 1. More information on preparedness weights can be found by hovering over the &quot;Preparedness Score Weights&quot; text. " sqref="C21:C23" xr:uid="{00000000-0002-0000-0600-000002000000}">
      <formula1>0</formula1>
      <formula2>1</formula2>
    </dataValidation>
  </dataValidation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Instructions</vt:lpstr>
      <vt:lpstr>Pediatric Vulnerability Matrix</vt:lpstr>
      <vt:lpstr>Rankings</vt:lpstr>
      <vt:lpstr>Hazard Impact Scoring Key</vt:lpstr>
      <vt:lpstr>Preparedness Scoring Key</vt:lpstr>
      <vt:lpstr>Hazard Impact Examples</vt:lpstr>
      <vt:lpstr>Weights</vt:lpstr>
      <vt:lpstr>'Hazard Impact Examples'!Print_Area</vt:lpstr>
      <vt:lpstr>'Pediatric Vulnerability Matrix'!Print_Titles</vt:lpstr>
    </vt:vector>
  </TitlesOfParts>
  <Company>CCHMC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Peter Naderer</dc:creator>
  <cp:lastModifiedBy>Microsoft Office User</cp:lastModifiedBy>
  <cp:lastPrinted>2021-05-27T23:51:36Z</cp:lastPrinted>
  <dcterms:created xsi:type="dcterms:W3CDTF">2011-04-10T20:32:31Z</dcterms:created>
  <dcterms:modified xsi:type="dcterms:W3CDTF">2021-06-15T16:35:47Z</dcterms:modified>
</cp:coreProperties>
</file>