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edwardwillsteed/Desktop/Post_PHD/Long_live_CEA/Coastal Futures/Submission/"/>
    </mc:Choice>
  </mc:AlternateContent>
  <xr:revisionPtr revIDLastSave="0" documentId="8_{6B1C6436-01BA-9A43-A88D-06F2DC5A71E4}" xr6:coauthVersionLast="47" xr6:coauthVersionMax="47" xr10:uidLastSave="{00000000-0000-0000-0000-000000000000}"/>
  <bookViews>
    <workbookView xWindow="0" yWindow="500" windowWidth="28800" windowHeight="17500" xr2:uid="{00000000-000D-0000-FFFF-FFFF00000000}"/>
  </bookViews>
  <sheets>
    <sheet name="Definitions" sheetId="1" r:id="rId1"/>
    <sheet name="MASTER mapping sheet" sheetId="2" r:id="rId2"/>
    <sheet name="COPY_for_analysis" sheetId="3" r:id="rId3"/>
    <sheet name="Observations" sheetId="5" r:id="rId4"/>
  </sheets>
  <definedNames>
    <definedName name="_xlnm._FilterDatabase" localSheetId="2" hidden="1">COPY_for_analysis!$A$1:$S$79</definedName>
    <definedName name="_xlnm._FilterDatabase" localSheetId="1" hidden="1">'MASTER mapping sheet'!$A$1:$AH$120</definedName>
    <definedName name="Z_CE0106BC_1C1C_4DBF_8B25_D953E91E6C29_.wvu.FilterData" localSheetId="1" hidden="1">'MASTER mapping sheet'!$B$1:$AH$119</definedName>
  </definedNames>
  <calcPr calcId="191029"/>
  <customWorkbookViews>
    <customWorkbookView name="Filter 1" guid="{CE0106BC-1C1C-4DBF-8B25-D953E91E6C29}"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i/cWJrqaa/brL0EOUHb0Ho1/y83A=="/>
    </ext>
  </extLst>
</workbook>
</file>

<file path=xl/calcChain.xml><?xml version="1.0" encoding="utf-8"?>
<calcChain xmlns="http://schemas.openxmlformats.org/spreadsheetml/2006/main">
  <c r="H105" i="3" l="1"/>
  <c r="H104" i="3"/>
  <c r="H103" i="3"/>
  <c r="H102" i="3"/>
  <c r="H101" i="3"/>
  <c r="H100" i="3"/>
  <c r="H99" i="3"/>
  <c r="H98" i="3"/>
  <c r="H97" i="3"/>
  <c r="D97" i="3"/>
  <c r="D105" i="3" s="1"/>
  <c r="G96" i="3"/>
  <c r="D96" i="3"/>
  <c r="D104" i="3" s="1"/>
  <c r="G95" i="3"/>
  <c r="D95" i="3"/>
  <c r="D103" i="3" s="1"/>
  <c r="G94" i="3"/>
  <c r="D94" i="3"/>
  <c r="D102" i="3" s="1"/>
  <c r="G93" i="3"/>
  <c r="D93" i="3"/>
  <c r="D101" i="3" s="1"/>
  <c r="G92" i="3"/>
  <c r="D92" i="3"/>
  <c r="D100" i="3" s="1"/>
  <c r="M91" i="3"/>
  <c r="G91" i="3"/>
  <c r="D91" i="3"/>
  <c r="D99" i="3" s="1"/>
  <c r="M90" i="3"/>
  <c r="F90" i="3"/>
  <c r="M89" i="3"/>
  <c r="F89" i="3"/>
  <c r="C89" i="3"/>
  <c r="R88" i="3"/>
  <c r="M88" i="3"/>
  <c r="I88" i="3"/>
  <c r="F88" i="3"/>
  <c r="C88" i="3"/>
  <c r="R87" i="3"/>
  <c r="L87" i="3"/>
  <c r="I87" i="3"/>
  <c r="F87" i="3"/>
  <c r="C87" i="3"/>
  <c r="R86" i="3"/>
  <c r="L86" i="3"/>
  <c r="I86" i="3"/>
  <c r="F86" i="3"/>
  <c r="C86" i="3"/>
  <c r="R85" i="3"/>
  <c r="O85" i="3"/>
  <c r="L85" i="3"/>
  <c r="C85" i="3"/>
  <c r="Q84" i="3"/>
  <c r="O84" i="3"/>
  <c r="L84" i="3"/>
  <c r="E84" i="3"/>
  <c r="C84" i="3"/>
  <c r="Q83" i="3"/>
  <c r="O83" i="3"/>
  <c r="L83" i="3"/>
  <c r="E83" i="3"/>
  <c r="C83" i="3"/>
  <c r="Q82" i="3"/>
  <c r="O82" i="3"/>
  <c r="L82" i="3"/>
  <c r="E82" i="3"/>
  <c r="C82" i="3"/>
  <c r="Q81" i="3"/>
  <c r="O81" i="3"/>
  <c r="L81" i="3"/>
  <c r="E81" i="3"/>
  <c r="P147" i="2"/>
  <c r="O146" i="2"/>
  <c r="O145" i="2"/>
  <c r="O144" i="2"/>
  <c r="O143" i="2"/>
  <c r="O142" i="2"/>
  <c r="O141" i="2"/>
  <c r="O140" i="2"/>
  <c r="O139" i="2"/>
  <c r="O138" i="2"/>
  <c r="K138" i="2"/>
  <c r="N137" i="2"/>
  <c r="K137" i="2"/>
  <c r="N136" i="2"/>
  <c r="K136" i="2"/>
  <c r="N135" i="2"/>
  <c r="K135" i="2"/>
  <c r="N134" i="2"/>
  <c r="K134" i="2"/>
  <c r="N133" i="2"/>
  <c r="K133" i="2"/>
  <c r="T132" i="2"/>
  <c r="N132" i="2"/>
  <c r="K132" i="2"/>
  <c r="T131" i="2"/>
  <c r="M131" i="2"/>
  <c r="T130" i="2"/>
  <c r="M130" i="2"/>
  <c r="J130" i="2"/>
  <c r="Y129" i="2"/>
  <c r="T129" i="2"/>
  <c r="P129" i="2"/>
  <c r="M129" i="2"/>
  <c r="J129" i="2"/>
  <c r="Y128" i="2"/>
  <c r="S128" i="2"/>
  <c r="P128" i="2"/>
  <c r="M128" i="2"/>
  <c r="J128" i="2"/>
  <c r="Y127" i="2"/>
  <c r="S127" i="2"/>
  <c r="P127" i="2"/>
  <c r="M127" i="2"/>
  <c r="J127" i="2"/>
  <c r="Y126" i="2"/>
  <c r="V126" i="2"/>
  <c r="S126" i="2"/>
  <c r="J126" i="2"/>
  <c r="X125" i="2"/>
  <c r="V125" i="2"/>
  <c r="S125" i="2"/>
  <c r="L125" i="2"/>
  <c r="J125" i="2"/>
  <c r="X124" i="2"/>
  <c r="V124" i="2"/>
  <c r="S124" i="2"/>
  <c r="L124" i="2"/>
  <c r="J124" i="2"/>
  <c r="X123" i="2"/>
  <c r="V123" i="2"/>
  <c r="S123" i="2"/>
  <c r="L123" i="2"/>
  <c r="J123" i="2"/>
  <c r="X122" i="2"/>
  <c r="V122" i="2"/>
  <c r="S122" i="2"/>
  <c r="L122" i="2"/>
  <c r="A1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3" authorId="0" shapeId="0" xr:uid="{00000000-0006-0000-0000-000003000000}">
      <text>
        <r>
          <rPr>
            <sz val="12"/>
            <color theme="1"/>
            <rFont val="Calibri"/>
            <family val="2"/>
            <scheme val="minor"/>
          </rPr>
          <t>======
ID#AAAAedyCFy8
Edward Willsteed    (2022-08-14 22:05:00)
possible requirement that we comma separate responses, so we can capture nested information where needed that can be filtered into separate columns later if useful. By nesting, if the first response could be high level (e.g. spatial modelling, or GIS) we might see clustering of responses.</t>
        </r>
      </text>
    </comment>
    <comment ref="G8" authorId="0" shapeId="0" xr:uid="{00000000-0006-0000-0000-000002000000}">
      <text>
        <r>
          <rPr>
            <sz val="12"/>
            <color theme="1"/>
            <rFont val="Calibri"/>
            <family val="2"/>
            <scheme val="minor"/>
          </rPr>
          <t>======
ID#AAAAfDush6A
Edward Willsteed    (2022-08-29 00:16:44)
I've taken the liberty to give a headline category to all responses. I have kept all original entries so no loss of data. The headline category is in CAPITALS, then there is a "," followed by the original entry.</t>
        </r>
      </text>
    </comment>
    <comment ref="F9" authorId="0" shapeId="0" xr:uid="{00000000-0006-0000-0000-000001000000}">
      <text>
        <r>
          <rPr>
            <sz val="12"/>
            <color theme="1"/>
            <rFont val="Calibri"/>
            <family val="2"/>
            <scheme val="minor"/>
          </rPr>
          <t>======
ID#AAAAfDush6E
Edward Willsteed    (2022-08-29 00:23:17)
Argument that categories makes for silos, which is what cumulative effects management needs to avoid. For example MSP is not independent of EBM, they should be processes operating in unison.</t>
        </r>
      </text>
    </comment>
  </commentList>
  <extLst>
    <ext xmlns:r="http://schemas.openxmlformats.org/officeDocument/2006/relationships" uri="GoogleSheetsCustomDataVersion1">
      <go:sheetsCustomData xmlns:go="http://customooxmlschemas.google.com/" r:id="rId1" roundtripDataSignature="AMtx7mik0jkjSdnOpFfF3K8CSEFDw8aJm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1" authorId="0" shapeId="0" xr:uid="{00000000-0006-0000-0100-000009000000}">
      <text>
        <r>
          <rPr>
            <sz val="12"/>
            <color theme="1"/>
            <rFont val="Calibri"/>
            <family val="2"/>
            <scheme val="minor"/>
          </rPr>
          <t>======
ID#AAAAeyqTBfU
Edward Willsteed    (2022-08-19 10:09:18)
Definition in meta data tab revised to accommodate Judd principles "clearly stated scope and purpose"</t>
        </r>
      </text>
    </comment>
    <comment ref="T16" authorId="0" shapeId="0" xr:uid="{00000000-0006-0000-0100-00000E000000}">
      <text>
        <r>
          <rPr>
            <sz val="12"/>
            <color theme="1"/>
            <rFont val="Calibri"/>
            <family val="2"/>
            <scheme val="minor"/>
          </rPr>
          <t>======
ID#AAAAedyCFzM
Edward Willsteed    (2022-08-14 22:24:34)
uses benchmarked indices so in one sense integrates time</t>
        </r>
      </text>
    </comment>
    <comment ref="Y37" authorId="0" shapeId="0" xr:uid="{00000000-0006-0000-0100-00000A000000}">
      <text>
        <r>
          <rPr>
            <sz val="12"/>
            <color theme="1"/>
            <rFont val="Calibri"/>
            <family val="2"/>
            <scheme val="minor"/>
          </rPr>
          <t>======
ID#AAAAeiQACh0
Edward Willsteed    (2022-08-19 09:18:05)
@kofi@howellmarine.co.uk  - should we change this to no? Could we keep legislation as 'Y' and application to 'N'? Then flag in discussion somewhere about the need to adopt the plan formally, for people to be held accountable, as you we saying?
_Assigned to kofi@howellmarine.co.uk_</t>
        </r>
      </text>
    </comment>
    <comment ref="F39" authorId="0" shapeId="0" xr:uid="{00000000-0006-0000-0100-00000D000000}">
      <text>
        <r>
          <rPr>
            <sz val="12"/>
            <color theme="1"/>
            <rFont val="Calibri"/>
            <family val="2"/>
            <scheme val="minor"/>
          </rPr>
          <t>======
ID#AAAAemhwbV4
Edward Willsteed    (2022-08-18 16:07:36)
Important reference - although not CEA specifically, example of how CEA used to inform formulation of binding marine plans.</t>
        </r>
      </text>
    </comment>
    <comment ref="F45" authorId="0" shapeId="0" xr:uid="{00000000-0006-0000-0100-00000C000000}">
      <text>
        <r>
          <rPr>
            <sz val="12"/>
            <color theme="1"/>
            <rFont val="Calibri"/>
            <family val="2"/>
            <scheme val="minor"/>
          </rPr>
          <t>======
ID#AAAAeiQAChY
Edward Willsteed    (2022-08-19 09:10:06)
Important paper!</t>
        </r>
      </text>
    </comment>
    <comment ref="Y45" authorId="0" shapeId="0" xr:uid="{00000000-0006-0000-0100-00000B000000}">
      <text>
        <r>
          <rPr>
            <sz val="12"/>
            <color theme="1"/>
            <rFont val="Calibri"/>
            <family val="2"/>
            <scheme val="minor"/>
          </rPr>
          <t>======
ID#AAAAeiQAChk
Edward Willsteed    (2022-08-19 09:13:57)
Linked to a formally adopted plan, question remains about effectiveness, but baseline assessment now exist to aid accountability.</t>
        </r>
      </text>
    </comment>
    <comment ref="V53" authorId="0" shapeId="0" xr:uid="{00000000-0006-0000-0100-000008000000}">
      <text>
        <r>
          <rPr>
            <sz val="12"/>
            <color theme="1"/>
            <rFont val="Calibri"/>
            <family val="2"/>
            <scheme val="minor"/>
          </rPr>
          <t>======
ID#AAAAeyqTBfc
Edward Willsteed    (2022-08-19 11:54:01)
not demographic change but coastal health change</t>
        </r>
      </text>
    </comment>
    <comment ref="F54" authorId="0" shapeId="0" xr:uid="{00000000-0006-0000-0100-000007000000}">
      <text>
        <r>
          <rPr>
            <sz val="12"/>
            <color theme="1"/>
            <rFont val="Calibri"/>
            <family val="2"/>
            <scheme val="minor"/>
          </rPr>
          <t>======
ID#AAAAdISr-bE
Edward Willsteed    (2022-08-20 21:26:44)
important paper</t>
        </r>
      </text>
    </comment>
    <comment ref="O76" authorId="0" shapeId="0" xr:uid="{00000000-0006-0000-0100-000006000000}">
      <text>
        <r>
          <rPr>
            <sz val="12"/>
            <color theme="1"/>
            <rFont val="Calibri"/>
            <family val="2"/>
            <scheme val="minor"/>
          </rPr>
          <t>======
ID#AAAAfDush6I
Edward Willsteed    (2022-08-29 00:35:34)
NI = SEE H76</t>
        </r>
      </text>
    </comment>
    <comment ref="Y101" authorId="0" shapeId="0" xr:uid="{00000000-0006-0000-0100-000003000000}">
      <text>
        <r>
          <rPr>
            <sz val="12"/>
            <color theme="1"/>
            <rFont val="Calibri"/>
            <family val="2"/>
            <scheme val="minor"/>
          </rPr>
          <t>======
ID#AAAAfPiKSuk
Edward Willsteed    (2022-09-07 22:10:40)
@katrle@ceh.ac.uk Hi Kate - I've changed this from 'Y' to 'N' - I didn't spot evidence that the CEA has been applied in decision-making or regulation. Authors used data from DOF, but outputs don't appear linked to DOF</t>
        </r>
      </text>
    </comment>
    <comment ref="T109" authorId="0" shapeId="0" xr:uid="{00000000-0006-0000-0100-000002000000}">
      <text>
        <r>
          <rPr>
            <sz val="12"/>
            <color theme="1"/>
            <rFont val="Calibri"/>
            <family val="2"/>
            <scheme val="minor"/>
          </rPr>
          <t>======
ID#AAAAfPiKSuo
Edward Willsteed    (2022-09-07 22:24:17)
@vincent.hin@wur.nl  - Hi Vincent - I've changed this to 'T' as I spotted the inclusion of baseline and future scenarios and looking at the change to risk scores through inclusion of future CC pressures.</t>
        </r>
      </text>
    </comment>
    <comment ref="Y109" authorId="0" shapeId="0" xr:uid="{00000000-0006-0000-0100-000001000000}">
      <text>
        <r>
          <rPr>
            <sz val="12"/>
            <color theme="1"/>
            <rFont val="Calibri"/>
            <family val="2"/>
            <scheme val="minor"/>
          </rPr>
          <t>======
ID#AAAAfPiKSus
Edward Willsteed    (2022-09-07 22:26:24)
@vincent.hin@wur.nl  - Hi - I've changed this from 'Y' to 'N' - I didn't spot evidence that the CEA has been applied in decision-making or regulation.</t>
        </r>
      </text>
    </comment>
    <comment ref="O139" authorId="0" shapeId="0" xr:uid="{00000000-0006-0000-0100-000004000000}">
      <text>
        <r>
          <rPr>
            <sz val="12"/>
            <color theme="1"/>
            <rFont val="Calibri"/>
            <family val="2"/>
            <scheme val="minor"/>
          </rPr>
          <t>======
ID#AAAAfDush6Q
Edward Willsteed    (2022-08-29 00:45:57)
Can't appear to select comma separated entry, need to find out how or delete non-headline categories so single entries</t>
        </r>
      </text>
    </comment>
    <comment ref="N145" authorId="0" shapeId="0" xr:uid="{00000000-0006-0000-0100-000005000000}">
      <text>
        <r>
          <rPr>
            <sz val="12"/>
            <color theme="1"/>
            <rFont val="Calibri"/>
            <family val="2"/>
            <scheme val="minor"/>
          </rPr>
          <t>======
ID#AAAAfDush6M
Edward Willsteed    (2022-08-29 00:40:43)
Note review is of academic literature, a lot of EIAs out there but not in Scopus</t>
        </r>
      </text>
    </comment>
  </commentList>
  <extLst>
    <ext xmlns:r="http://schemas.openxmlformats.org/officeDocument/2006/relationships" uri="GoogleSheetsCustomDataVersion1">
      <go:sheetsCustomData xmlns:go="http://customooxmlschemas.google.com/" r:id="rId1" roundtripDataSignature="AMtx7mhv4Oz+sRZd1Ocr4JYIUhCkPyyCrA=="/>
    </ext>
  </extLst>
</comments>
</file>

<file path=xl/sharedStrings.xml><?xml version="1.0" encoding="utf-8"?>
<sst xmlns="http://schemas.openxmlformats.org/spreadsheetml/2006/main" count="3927" uniqueCount="1195">
  <si>
    <t>Geography</t>
  </si>
  <si>
    <t>Definition present (Y/N/P)</t>
  </si>
  <si>
    <t>Qualitative/Quantitative</t>
  </si>
  <si>
    <t>Experimental/modelled/modelled and validated</t>
  </si>
  <si>
    <t>Driver behind paper</t>
  </si>
  <si>
    <t>Receptor</t>
  </si>
  <si>
    <t>Stressors</t>
  </si>
  <si>
    <t xml:space="preserve">impact' variable e.g. demographic </t>
  </si>
  <si>
    <t>Spatial scale</t>
  </si>
  <si>
    <t>Temporal scale</t>
  </si>
  <si>
    <t>Methodology</t>
  </si>
  <si>
    <t>Output</t>
  </si>
  <si>
    <t>Key recommendation advanced</t>
  </si>
  <si>
    <t>Legislation link (explicit Y/N)</t>
  </si>
  <si>
    <t>Application (explicit, Y/N)</t>
  </si>
  <si>
    <t>Questions</t>
  </si>
  <si>
    <t xml:space="preserve">What geographical region does the research relate to? </t>
  </si>
  <si>
    <t>Is there an explicit definition of cumulative impact/effect and/or cumulative impact/effect assessment? Refer to Judd et al 2015 framework step 1 ("is there a clear statement of the purpose and scope..."</t>
  </si>
  <si>
    <t xml:space="preserve">Does the CEA apply a quantitative or qualitative approach? </t>
  </si>
  <si>
    <t xml:space="preserve">Does the CEA use field/experimental data, modelled data, or modelled data that has been validated? </t>
  </si>
  <si>
    <t>What is the primary reason behind the CEA? What is the CEA seeking to address? For example, species conservation, ecosystem service rationalisation, marine spatial planning, offshore wind expansion</t>
  </si>
  <si>
    <t>What is/are the receptor/s of the assessment? For example, seabirds, marine mammals, habitat, economic activity</t>
  </si>
  <si>
    <t xml:space="preserve">What are the stressors included in the CEA? Record single (e.g. offshore wind), or multiple stressors separated by a comma (e.g. collisions with turbines, changes to prey availability). </t>
  </si>
  <si>
    <t xml:space="preserve">How is the impact being measured? For example, is the impact measured in terms of demographic change? </t>
  </si>
  <si>
    <t xml:space="preserve">What spatial scale is included in the assessment? </t>
  </si>
  <si>
    <t xml:space="preserve">Is temporal variability considered in the assessment? </t>
  </si>
  <si>
    <t>What methodology is applied to the CEA? For example, GIS led, Bayesian, DPSIR, population viability analysis</t>
  </si>
  <si>
    <t xml:space="preserve">What is the output of the CEA? </t>
  </si>
  <si>
    <t xml:space="preserve">What are the primary recommendations presented in the publication? </t>
  </si>
  <si>
    <t>Is the CEA being undertaken to address a specific legal obligation? For example, has the CEA been undertaken to inform MSFD obligations (Europe-specific)?</t>
  </si>
  <si>
    <t xml:space="preserve">Is there evidence that the CEA has been applied in decision-making or regulation? </t>
  </si>
  <si>
    <t>Responses</t>
  </si>
  <si>
    <t>Global OR Region, Country</t>
  </si>
  <si>
    <t>y' - Yes, clear explicit definition present</t>
  </si>
  <si>
    <t>1' - qualitative</t>
  </si>
  <si>
    <t>e' - experimental/field data</t>
  </si>
  <si>
    <t>Free text</t>
  </si>
  <si>
    <t>l' - local (e.g. project, site specific)</t>
  </si>
  <si>
    <t>s' - static</t>
  </si>
  <si>
    <t>pm' - map of cumulative pressures acting on receptors</t>
  </si>
  <si>
    <t>free text</t>
  </si>
  <si>
    <t>y' - Yes, clear explicit link to legislative need</t>
  </si>
  <si>
    <t>y' - Yes, CEA has been applied in decision-making</t>
  </si>
  <si>
    <t>n' - No, no definition present</t>
  </si>
  <si>
    <t>2' - quantitative</t>
  </si>
  <si>
    <t>m' - modelled data</t>
  </si>
  <si>
    <t xml:space="preserve">r' - regional </t>
  </si>
  <si>
    <t>t' - trends/trajectories considered</t>
  </si>
  <si>
    <t>dc' - demographic change prediction</t>
  </si>
  <si>
    <t>n' - No, no explicit link to legislative need</t>
  </si>
  <si>
    <t>n' - No evidence CEA has been applied in decision-making or regulation</t>
  </si>
  <si>
    <t>p' - Partial definition present</t>
  </si>
  <si>
    <t>3'- mixed approach</t>
  </si>
  <si>
    <t>mv' - modelled data that has been validated</t>
  </si>
  <si>
    <t>tb' - transboundary</t>
  </si>
  <si>
    <t>na' - not applicable</t>
  </si>
  <si>
    <t>ra' - a risk assessment of cumulative pressures acting on receptors</t>
  </si>
  <si>
    <t>p' - Partial link to a legislative need articulated</t>
  </si>
  <si>
    <t>u' - unknown</t>
  </si>
  <si>
    <t>cc' - a measurement of cumulative contribution of one or different stressors on receptors</t>
  </si>
  <si>
    <t>MAPPING STEP:</t>
  </si>
  <si>
    <t>headline categories</t>
  </si>
  <si>
    <t>MSP (excluding energy infrastructure)</t>
  </si>
  <si>
    <t>ecosystem (ecosystem, biodiversity)</t>
  </si>
  <si>
    <t>EBM (including MPA)</t>
  </si>
  <si>
    <t>multiple VCs (ecosystem, habitat, species)</t>
  </si>
  <si>
    <t>POLICY</t>
  </si>
  <si>
    <t>VC (specie, habitat, population)</t>
  </si>
  <si>
    <t>SPECIES</t>
  </si>
  <si>
    <t>METHOD (research relates to improving CEA practice, including development of indicators)</t>
  </si>
  <si>
    <t>EIA</t>
  </si>
  <si>
    <t xml:space="preserve">ENERGY </t>
  </si>
  <si>
    <t>NI (NOT INCLUDED)</t>
  </si>
  <si>
    <t>Method note:</t>
  </si>
  <si>
    <t>Time restrictions limited the potential for a participatory review of responses. The reported results focus on the less 'grey' codes (column heading highlighted green if suggested to include in review). Could also present "fuzzy" images to denote uncertainty</t>
  </si>
  <si>
    <t>Reviewed</t>
  </si>
  <si>
    <t>Reviewer</t>
  </si>
  <si>
    <t>2nd Rev.</t>
  </si>
  <si>
    <t>PDF? Y/N</t>
  </si>
  <si>
    <t>Authors</t>
  </si>
  <si>
    <t>Title</t>
  </si>
  <si>
    <t>Include (Y/N/C)</t>
  </si>
  <si>
    <t>If not included, why?</t>
  </si>
  <si>
    <t>Link</t>
  </si>
  <si>
    <t>Year</t>
  </si>
  <si>
    <t>Source title</t>
  </si>
  <si>
    <t>Volume</t>
  </si>
  <si>
    <t>Issue</t>
  </si>
  <si>
    <t>Cited by</t>
  </si>
  <si>
    <t>DOI</t>
  </si>
  <si>
    <t>Document Type</t>
  </si>
  <si>
    <t>Publication Stage</t>
  </si>
  <si>
    <t>Open Access</t>
  </si>
  <si>
    <t>Source</t>
  </si>
  <si>
    <t>n</t>
  </si>
  <si>
    <t>A</t>
  </si>
  <si>
    <t>Clark, D.E., Gladstone-Gallagher, R.V., Hewitt, J.E., Stephenson, F., Ellis, J.I.</t>
  </si>
  <si>
    <t>Risk assessment for marine ecosystem-based management (EBM)</t>
  </si>
  <si>
    <t>review of principles for Ecosystem Based management - maybe relevent for discussion/intro</t>
  </si>
  <si>
    <t>https://www.scopus.com/inward/record.uri?eid=2-s2.0-85124471211&amp;doi=10.1111%2fcsp2.12636&amp;partnerID=40&amp;md5=0d9b06d7cb639e681fb390abe5aafc10</t>
  </si>
  <si>
    <t>Conservation Science and Practice</t>
  </si>
  <si>
    <t>10.1111/csp2.12636</t>
  </si>
  <si>
    <t>Article</t>
  </si>
  <si>
    <t>Final</t>
  </si>
  <si>
    <t>Scopus</t>
  </si>
  <si>
    <t>L</t>
  </si>
  <si>
    <t>Sinclair, A.J., Doelle, M., Duinker, P.N.</t>
  </si>
  <si>
    <t>Looking up, down, and sideways: Reconceiving cumulative effects assessment as a mindset</t>
  </si>
  <si>
    <t>N</t>
  </si>
  <si>
    <t>Review of Canadian CEA pre-2010</t>
  </si>
  <si>
    <t>https://www.scopus.com/inward/record.uri?eid=2-s2.0-84971668288&amp;doi=10.1016%2fj.eiar.2016.04.007&amp;partnerID=40&amp;md5=ca8a024883fcfffc33c7cc69875065b5</t>
  </si>
  <si>
    <t>Environmental Impact Assessment Review</t>
  </si>
  <si>
    <t>10.1016/j.eiar.2016.04.007</t>
  </si>
  <si>
    <t>All Open Access, Green</t>
  </si>
  <si>
    <t>Gissi, E., Manea, E., Mazaris, A.D., Fraschetti, S., Almpanidou, V., Bevilacqua, S., Coll, M., Guarnieri, G., Lloret-Lloret, E., Pascual, M., Petza, D., Rilov, G., Schonwald, M., Stelzenmüller, V., Katsanevakis, S.</t>
  </si>
  <si>
    <t>A review of the combined effects of climate change and other local human stressors on the marine environment</t>
  </si>
  <si>
    <t>review of previous studies assessing cumulative impact of climate change and local stressors</t>
  </si>
  <si>
    <t>https://www.scopus.com/inward/record.uri?eid=2-s2.0-85092086172&amp;doi=10.1016%2fj.scitotenv.2020.142564&amp;partnerID=40&amp;md5=7052aed37cb1a9e76b6f3b1b1e91e6fb</t>
  </si>
  <si>
    <t>Science of the Total Environment</t>
  </si>
  <si>
    <t>10.1016/j.scitotenv.2020.142564</t>
  </si>
  <si>
    <t>Review</t>
  </si>
  <si>
    <t>All Open Access, Hybrid Gold, Green</t>
  </si>
  <si>
    <t>E</t>
  </si>
  <si>
    <t>Stamoulis, K.A., Delevaux, J.M.S.</t>
  </si>
  <si>
    <t>Data requirements and tools to operationalize marine spatial planning in the United States</t>
  </si>
  <si>
    <t>Review paper. Review of tools available to support MSP, CEA mentioned as a step in MSP process</t>
  </si>
  <si>
    <t>https://www.scopus.com/inward/record.uri?eid=2-s2.0-84938846420&amp;doi=10.1016%2fj.ocecoaman.2015.07.011&amp;partnerID=40&amp;md5=c49c471913f8e8d2c9c7e7700746f232</t>
  </si>
  <si>
    <t>MSP</t>
  </si>
  <si>
    <t>Ocean and Coastal Management</t>
  </si>
  <si>
    <t>10.1016/j.ocecoaman.2015.07.011</t>
  </si>
  <si>
    <t>Menegon, S., Depellegrin, D., Farella, G., Gissi, E., Ghezzo, M., Sarretta, A., Venier, C., Barbanti, A.</t>
  </si>
  <si>
    <t>A modelling framework for MSP-oriented cumulative effects assessment</t>
  </si>
  <si>
    <t>description of software developed for use in CEA (including papers included here)</t>
  </si>
  <si>
    <t>https://www.scopus.com/inward/record.uri?eid=2-s2.0-85044991608&amp;doi=10.1016%2fj.ecolind.2018.03.060&amp;partnerID=40&amp;md5=67340cc020de6e1b18a800bd9f6ce115</t>
  </si>
  <si>
    <t>Ecological Indicators</t>
  </si>
  <si>
    <t>10.1016/j.ecolind.2018.03.060</t>
  </si>
  <si>
    <t>V</t>
  </si>
  <si>
    <t>Willsteed, E.A., Jude, S., Gill, A.B., Birchenough, S.N.R.</t>
  </si>
  <si>
    <t>Obligations and aspirations: A critical evaluation of offshore wind farm cumulative impact assessments</t>
  </si>
  <si>
    <t>https://www.scopus.com/inward/record.uri?eid=2-s2.0-85028679717&amp;doi=10.1016%2fj.rser.2017.08.079&amp;partnerID=40&amp;md5=133af5e97eaa5cc3c342d38631098805</t>
  </si>
  <si>
    <t>Renewable and Sustainable Energy Reviews</t>
  </si>
  <si>
    <t>10.1016/j.rser.2017.08.079</t>
  </si>
  <si>
    <t>Faulkner, R.C., Farcas, A., Merchant, N.D.</t>
  </si>
  <si>
    <t>Guiding principles for assessing the impact of underwater noise</t>
  </si>
  <si>
    <t>"practitioners perspective" piece, offers some guidance but doesn't apply CEA</t>
  </si>
  <si>
    <t>https://www.scopus.com/inward/record.uri?eid=2-s2.0-85047450764&amp;doi=10.1111%2f1365-2664.13161&amp;partnerID=40&amp;md5=5348b7889a752349e4056a6506d56648</t>
  </si>
  <si>
    <t>Journal of Applied Ecology</t>
  </si>
  <si>
    <t>10.1111/1365-2664.13161</t>
  </si>
  <si>
    <t>K</t>
  </si>
  <si>
    <t>Katsanevakis, S., Coll, M., Fraschetti, S., Giakoumi, S., Goldsborough, D., Mačić, V., Mackelworth, P., Rilov, G., Stelzenmüller, V., Albano, P.G., Bates, A.E., Bevilacqua, S., Gissi, E., Hermoso, V., Mazaris, A.D., Pita, C., Rossi, V., Teff-Seker, Y., Yates, K.</t>
  </si>
  <si>
    <t>Twelve Recommendations for Advancing Marine Conservation in European and Contiguous Seas</t>
  </si>
  <si>
    <t>https://www.scopus.com/inward/record.uri?eid=2-s2.0-85095701275&amp;doi=10.3389%2ffmars.2020.565968&amp;partnerID=40&amp;md5=1163dfaab16f83b39723dc9bfc3a759e</t>
  </si>
  <si>
    <t>Frontiers in Marine Science</t>
  </si>
  <si>
    <t>10.3389/fmars.2020.565968</t>
  </si>
  <si>
    <t>All Open Access, Gold, Green</t>
  </si>
  <si>
    <t>Stelzenmüller, V., Cormier, R., Gee, K., Shucksmith, R., Gubbins, M., Yates, K.L., Morf, A., Nic Aonghusa, C., Mikkelsen, E., Tweddle, J.F., Peccu, E., Kannen, A., Clarke, S.A.</t>
  </si>
  <si>
    <t>Evaluation of marine spatial planning requires fit for purpose monitoring strategies</t>
  </si>
  <si>
    <t>review of approaches to MSP</t>
  </si>
  <si>
    <t>https://www.scopus.com/inward/record.uri?eid=2-s2.0-85095977274&amp;doi=10.1016%2fj.jenvman.2020.111545&amp;partnerID=40&amp;md5=67e0218c49e42370761afac9ea4452bd</t>
  </si>
  <si>
    <t>Journal of Environmental Management</t>
  </si>
  <si>
    <t>10.1016/j.jenvman.2020.111545</t>
  </si>
  <si>
    <t>Willsteed, E.A., Birchenough, S.N.R., Gill, A.B., Jude, S.</t>
  </si>
  <si>
    <t>Structuring cumulative effects assessments to support regional and local marine management and planning obligations</t>
  </si>
  <si>
    <t>Review, principles, and CEA methodology advanced, not implemented</t>
  </si>
  <si>
    <t>https://www.scopus.com/inward/record.uri?eid=2-s2.0-85053788074&amp;doi=10.1016%2fj.marpol.2018.09.006&amp;partnerID=40&amp;md5=9bf30e94609ba52745876af13df2280d</t>
  </si>
  <si>
    <t>Marine Policy</t>
  </si>
  <si>
    <t>10.1016/j.marpol.2018.09.006</t>
  </si>
  <si>
    <t>King, H., Smith, L.</t>
  </si>
  <si>
    <t>Many Rivers to Cross: Evaluating the Benefits and Limitations of Strategic Environmental Assessment for the Koshi River Basin</t>
  </si>
  <si>
    <t>https://www.scopus.com/inward/record.uri?eid=2-s2.0-84969799547&amp;doi=10.1142%2fS1464333216500113&amp;partnerID=40&amp;md5=ba6669616de7c941290f3d60cb2c5ef4</t>
  </si>
  <si>
    <t>Journal of Environmental Assessment Policy and Management</t>
  </si>
  <si>
    <t>10.1142/S1464333216500113</t>
  </si>
  <si>
    <t>Russell, D., Gunn, A., White, R.</t>
  </si>
  <si>
    <t>A decision support tool for assessing cumulative effects on an arctic migratory tundra caribou population</t>
  </si>
  <si>
    <t>https://www.scopus.com/inward/record.uri?eid=2-s2.0-85104588770&amp;doi=10.5751%2fES-12105-260104&amp;partnerID=40&amp;md5=3b24aaf053ff0b0c76698107d4b340e7</t>
  </si>
  <si>
    <t>Ecology and Society</t>
  </si>
  <si>
    <t>10.5751/ES-12105-260104</t>
  </si>
  <si>
    <t>All Open Access, Gold</t>
  </si>
  <si>
    <t xml:space="preserve">Naser, H. A. </t>
  </si>
  <si>
    <t>The role of environmental impact assessment in protecting coastal and marine environments in rapidly developing islands: The case of Bahrain, Arabian Gulf</t>
  </si>
  <si>
    <t>Review of state of EIA practice, identifies better CEA needed, but no reearch progress relative to CEA</t>
  </si>
  <si>
    <t>https://www.sciencedirect.com/science/article/abs/pii/S0964569114003937</t>
  </si>
  <si>
    <t>https://doi.org/10.1016/j.ocecoaman.2014.12.009</t>
  </si>
  <si>
    <t>Manually added</t>
  </si>
  <si>
    <t>Judd, A.D., Backhaus, T., Goodsir, F.</t>
  </si>
  <si>
    <t>An effective set of principles for practical implementation of marine cumulative effects assessment</t>
  </si>
  <si>
    <t xml:space="preserve">N </t>
  </si>
  <si>
    <t>Review paper</t>
  </si>
  <si>
    <t>https://www.scopus.com/inward/record.uri?eid=2-s2.0-84938078660&amp;doi=10.1016%2fj.envsci.2015.07.008&amp;partnerID=40&amp;md5=5bb21bafd67b09d6424e3da24b62b1b4</t>
  </si>
  <si>
    <t>Environmental Science and Policy</t>
  </si>
  <si>
    <t>10.1016/j.envsci.2015.07.008</t>
  </si>
  <si>
    <t>y</t>
  </si>
  <si>
    <t>Andersen, J.H., Halpern, B.S., Korpinen, S., Murray, C., Reker, J.</t>
  </si>
  <si>
    <t>Baltic Sea biodiversity status vs. cumulative human pressures</t>
  </si>
  <si>
    <t>Y</t>
  </si>
  <si>
    <t>https://www.scopus.com/inward/record.uri?eid=2-s2.0-84929576534&amp;doi=10.1016%2fj.ecss.2015.05.002&amp;partnerID=40&amp;md5=fdd90a11cdc980eabeb43dfb86aa8e72</t>
  </si>
  <si>
    <t>Europe, Baltic Sea</t>
  </si>
  <si>
    <t>mv</t>
  </si>
  <si>
    <t>EBM</t>
  </si>
  <si>
    <t>ECOSYSTEM biodiversity</t>
  </si>
  <si>
    <t>Human activities, 52 regional stressors, nutrients and organic, contaniments, species exploitation, physical disturbance, noise, physical loss</t>
  </si>
  <si>
    <t>biodiversity status</t>
  </si>
  <si>
    <t>r, tb</t>
  </si>
  <si>
    <t>s</t>
  </si>
  <si>
    <t>pm, significant correlation, cumulative pressures and biodiversity</t>
  </si>
  <si>
    <t xml:space="preserve">Use of CEA (modified Halpern method) a useful synthetic indicator of cumulative effects, All
indicators and their targets were developed under co-operation of the Helsinki Convention
on the Protection of the Marine Environment of the Baltic Sea Area (HELCOM;
www.helcom.fi), </t>
  </si>
  <si>
    <t>Estuarine, Coastal and Shelf Science</t>
  </si>
  <si>
    <t>10.1016/j.ecss.2015.05.002</t>
  </si>
  <si>
    <t>EW</t>
  </si>
  <si>
    <t>Foley, M.M., Mease, L.A., Martone, R.G., Prahler, E.E., Morrison, T.H., Murray, C.C., Wojcik, D.</t>
  </si>
  <si>
    <t>The challenges and opportunities in cumulative effects assessment</t>
  </si>
  <si>
    <t>https://www.scopus.com/inward/record.uri?eid=2-s2.0-85002388958&amp;doi=10.1016%2fj.eiar.2016.06.008&amp;partnerID=40&amp;md5=130d66c5f36ad4634d92a5f9f521a558</t>
  </si>
  <si>
    <t>Global</t>
  </si>
  <si>
    <t>p</t>
  </si>
  <si>
    <t>e</t>
  </si>
  <si>
    <t xml:space="preserve">POLICY, environmental policy/legislation </t>
  </si>
  <si>
    <t>ECOSYSTEM ecosystem</t>
  </si>
  <si>
    <t xml:space="preserve">human activities </t>
  </si>
  <si>
    <t>tb</t>
  </si>
  <si>
    <t>t</t>
  </si>
  <si>
    <t>survey, case study</t>
  </si>
  <si>
    <t>cc</t>
  </si>
  <si>
    <t xml:space="preserve">definition of impact should be incorporated into the definition of cumulative effects to standardize what impact types are included in CEA, increased transparency in EIA reports about how CEA was conducted would help establish a consistent methodology, </t>
  </si>
  <si>
    <t>10.1016/j.eiar.2016.06.008</t>
  </si>
  <si>
    <t>Shackelford, N., Standish, R.J., Ripple, W., Starzomski, B.M.</t>
  </si>
  <si>
    <t>Threats to biodiversity from cumulative human impacts in one of North America's last wildlife frontiers</t>
  </si>
  <si>
    <t>https://www.scopus.com/inward/record.uri?eid=2-s2.0-85045206541&amp;doi=10.1111%2fcobi.13036&amp;partnerID=40&amp;md5=da5ac4c388b95899e1a6e801c4272e2d</t>
  </si>
  <si>
    <t>North America, Canada</t>
  </si>
  <si>
    <t>m</t>
  </si>
  <si>
    <t>EBM, land use changes</t>
  </si>
  <si>
    <t xml:space="preserve">MULTIPLE VCs ungulates &amp; terrestrial carnivores </t>
  </si>
  <si>
    <t>infrastructure, roads, oil &amp; gas development, logging</t>
  </si>
  <si>
    <t>species distributions</t>
  </si>
  <si>
    <t>r</t>
  </si>
  <si>
    <t>binomial GLM of species persistance/extirpation</t>
  </si>
  <si>
    <t>pm</t>
  </si>
  <si>
    <t>Cumulative effects analysis offers a robust landuse planning tool in changing landscapes but only if they inform decisions at early stages of project development, a process that involves establishing stakeholder-driven ecological values, highlighting areas for conservation or sustainable use, and bridging decision making across regulatory agencies</t>
  </si>
  <si>
    <t>Conservation Biology</t>
  </si>
  <si>
    <t>10.1111/cobi.13036</t>
  </si>
  <si>
    <t>Menegon, S., Depellegrin, D., Farella, G., Sarretta, A., Venier, C., Barbanti, A.</t>
  </si>
  <si>
    <t>Addressing cumulative effects, maritime conflicts and ecosystem services threats through MSP-oriented geospatial webtools</t>
  </si>
  <si>
    <t>Paper is primarily a description of how to use an R package, with a case study given</t>
  </si>
  <si>
    <t>https://www.scopus.com/inward/record.uri?eid=2-s2.0-85050763536&amp;doi=10.1016%2fj.ocecoaman.2018.07.009&amp;partnerID=40&amp;md5=9f16052a7d8f76d32d4fa5958ce84bfd</t>
  </si>
  <si>
    <t>10.1016/j.ocecoaman.2018.07.009</t>
  </si>
  <si>
    <t>Fernandes, M.L., Esteves, T.C., Oliveira, E.R., Alves, F.L.</t>
  </si>
  <si>
    <t>How does the cumulative impacts approach support Maritime Spatial Planning?</t>
  </si>
  <si>
    <t>https://www.scopus.com/inward/record.uri?eid=2-s2.0-84988983801&amp;doi=10.1016%2fj.ecolind.2016.09.014&amp;partnerID=40&amp;md5=dd523d8f40c6631f6459470ae18a5eec</t>
  </si>
  <si>
    <t>Europe, Portugal</t>
  </si>
  <si>
    <t>ECOSYSTEM ecosystems</t>
  </si>
  <si>
    <t>Human activities, 21 national stressors, coastal infrastructure, shipping, benthic structures, offshore energy, fisheries, tourism, pollutant input</t>
  </si>
  <si>
    <t>cumulative impact model</t>
  </si>
  <si>
    <t>spatial modelling of pressures &amp; species distributions</t>
  </si>
  <si>
    <t xml:space="preserve">The CIM approach is a valuable tool for spatially mapping the cumulative load carried by receptors at resolutions dependent on the avaialbility of supporting data. </t>
  </si>
  <si>
    <t>10.1016/j.ecolind.2016.09.014</t>
  </si>
  <si>
    <t>Magris, R.A., Costa, M.D.P., Ferreira, C.E.L., Vilar, C.C., Joyeux, J.-C., Creed, J.C., Copertino, M.S., Horta, P.A., Sumida, P.Y.G., Francini-Filho, R.B., Floeter, S.R.</t>
  </si>
  <si>
    <t>A blueprint for securing Brazil's marine biodiversity and supporting the achievement of global conservation goals</t>
  </si>
  <si>
    <t>https://www.scopus.com/inward/record.uri?eid=2-s2.0-85094957997&amp;doi=10.1111%2fddi.13183&amp;partnerID=40&amp;md5=62f9da4984e68fa2f68850ade565cd09</t>
  </si>
  <si>
    <t>South America, Brazil</t>
  </si>
  <si>
    <t>MPA, MPAs</t>
  </si>
  <si>
    <t>MULTIPLE VCs multiple species, 143 marine species (birds, mammals, turtles, fish &amp; invertebrates)</t>
  </si>
  <si>
    <t>fisheries,climate change, coastal development, pollution,shipping, mining, oil &amp; gas extraction, invasive species</t>
  </si>
  <si>
    <t>extent of species overlap with stressors</t>
  </si>
  <si>
    <t>Combining cumulative impact assessment with conservation planning is important because many marine plan_x0002_ning efforts seek to deliver effective conservation outcomes, in_x0002_cluding the mitigation of threats</t>
  </si>
  <si>
    <t>Diversity and Distributions</t>
  </si>
  <si>
    <t>10.1111/ddi.13183</t>
  </si>
  <si>
    <t>Stelzenmüller, V., Coll, M., Cormier, R., Mazaris, A.D., Pascual, M., Loiseau, C., Claudet, J., Katsanevakis, S., Gissi, E., Evagelopoulos, A., Rumes, B., Degraer, S., Ojaveer, H., Moller, T., Giménez, J., Piroddi, C., Markantonatou, V., Dimitriadis, C.</t>
  </si>
  <si>
    <t>Operationalizing risk-based cumulative effect assessments in the marine environment</t>
  </si>
  <si>
    <t>https://www.scopus.com/inward/record.uri?eid=2-s2.0-85082657138&amp;doi=10.1016%2fj.scitotenv.2020.138118&amp;partnerID=40&amp;md5=f87e10bfc3a37bd0d52b371419de75db</t>
  </si>
  <si>
    <t>METHOD, MSP, risk assessment</t>
  </si>
  <si>
    <t>ECOSYSTEM cross-cutting</t>
  </si>
  <si>
    <t>human activities</t>
  </si>
  <si>
    <t>na</t>
  </si>
  <si>
    <t>risk based approach, questionnaire, case study</t>
  </si>
  <si>
    <t>ra risk assessment</t>
  </si>
  <si>
    <t xml:space="preserve">Risk analysis means determining the actual consequences of cumulative effects; thus the consequences that will occur when a state change of an ecosystem component, function or process has occurred. This entails an analysis of the effectiveness of management measures that exist to regulate the pressures. A few case studies also mentioned the importance to acknowledge the complex social-ecological dimensions in a CEA, hence pointing to the fact that conflicts and trade-offs between human activities need to be analyzed in relation to the risk of cumulative effects. Framing of the CEA context and defining risk criteria, describing the roles of scientists and decision-makers, reducing and structuring complexity, communicating uncertainty. </t>
  </si>
  <si>
    <t>10.1016/j.scitotenv.2020.138118</t>
  </si>
  <si>
    <t>Diefenderfer, H.L., Johnson, G.E., Thom, R.M., Buenau, K.E., Weitkamp, L.A., Woodley, C.M., Borde, A.B., Kropp, R.K.</t>
  </si>
  <si>
    <t>Evidence-based evaluation of the cumulative effects of ecosystem restoration</t>
  </si>
  <si>
    <t>https://www.scopus.com/inward/record.uri?eid=2-s2.0-84965115891&amp;doi=10.1002%2fecs2.1242&amp;partnerID=40&amp;md5=a454761acdf9d128b5723c415bda2d71</t>
  </si>
  <si>
    <t>North America, USA</t>
  </si>
  <si>
    <t>EBM, Ecosystem restoration</t>
  </si>
  <si>
    <t>ecosystem improvement projects</t>
  </si>
  <si>
    <t>ecosystem net improvement</t>
  </si>
  <si>
    <t>"seven lines of evidence" covering lit. review, meta-analysis &amp; modelling</t>
  </si>
  <si>
    <t>use multiple lines of evidence to quantify impact of cumulative effects</t>
  </si>
  <si>
    <t>Ecosphere</t>
  </si>
  <si>
    <t>10.1002/ecs2.1242</t>
  </si>
  <si>
    <t>Brabant, R., Vanermen, N., Stienen, E.W.M., Degraer, S.</t>
  </si>
  <si>
    <t>Towards a cumulative collision risk assessment of local and migrating birds in North Sea offshore wind farms</t>
  </si>
  <si>
    <t>https://www.scopus.com/inward/record.uri?eid=2-s2.0-84931576527&amp;doi=10.1007%2fs10750-015-2224-2&amp;partnerID=40&amp;md5=073e3b8b0160cda776d30509ba70b516</t>
  </si>
  <si>
    <t>Europe, North Sea</t>
  </si>
  <si>
    <t>e, m</t>
  </si>
  <si>
    <t>SPECIES, species conservation</t>
  </si>
  <si>
    <t>MULTIPLE VCs seabirds, songbirds</t>
  </si>
  <si>
    <t>Human activities, infrastructure, turbine collisions</t>
  </si>
  <si>
    <t>demographic change</t>
  </si>
  <si>
    <t>l, r, tb</t>
  </si>
  <si>
    <t>survey, collision modelling</t>
  </si>
  <si>
    <t>dc, cc</t>
  </si>
  <si>
    <t>The need for and importance of thresholds, uncertainties can result in low confidence in collision estimates but provide indication of potential risk, stating assumptions important, important to develop methods to minimise assumptions and quantify uncertainties</t>
  </si>
  <si>
    <t>Hydrobiologia</t>
  </si>
  <si>
    <t>10.1007/s10750-015-2224-2</t>
  </si>
  <si>
    <t>Marcotte, D., Hung, S.K., Caquard, S.</t>
  </si>
  <si>
    <t>Mapping cumulative impacts on Hong Kong's pink dolphin population</t>
  </si>
  <si>
    <t>https://www.scopus.com/inward/record.uri?eid=2-s2.0-84923923611&amp;doi=10.1016%2fj.ocecoaman.2015.02.002&amp;partnerID=40&amp;md5=d4feccf042414a24c97070b29682d927</t>
  </si>
  <si>
    <t>Asia, Hong Kong</t>
  </si>
  <si>
    <t>MULTIPLE VCs marine mammals</t>
  </si>
  <si>
    <t>Human activities, infrastructure, marine traffic, reclamation, noise, dredging</t>
  </si>
  <si>
    <t>GIS, expert opinion</t>
  </si>
  <si>
    <t>pm, dc</t>
  </si>
  <si>
    <t xml:space="preserve">CIM combined with spatio-temporal correlation can identify key stressors impacting demographics. </t>
  </si>
  <si>
    <t>10.1016/j.ocecoaman.2015.02.002</t>
  </si>
  <si>
    <t>Hammar, L., Molander, S., Pålsson, J., Schmidtbauer Crona, J., Carneiro, G., Johansson, T., Hume, D., Kågesten, G., Mattsson, D., Törnqvist, O., Zillén, L., Mattsson, M., Bergström, U., Perry, D., Caldow, C., Andersen, J.H.</t>
  </si>
  <si>
    <t>Cumulative impact assessment for ecosystem-based marine spatial planning</t>
  </si>
  <si>
    <t>https://www.scopus.com/inward/record.uri?eid=2-s2.0-85085216416&amp;doi=10.1016%2fj.scitotenv.2020.139024&amp;partnerID=40&amp;md5=59affecb7b59978aa7bc195f374fc1ff</t>
  </si>
  <si>
    <t>Europe, Sweden</t>
  </si>
  <si>
    <t>Eutrophication, pollution, shipping, coastal development, recreation, fisheries, industry, sand extraction, defense, aquaculture, energy</t>
  </si>
  <si>
    <t>summed exposure to pressure per grid square</t>
  </si>
  <si>
    <t>comparison from the spatial modelling of ecosystem components and anthropogenic pressures</t>
  </si>
  <si>
    <t>Superimposed maps of average input-data confidence, based on spatially represented confidence levels for each ecosystem component, provide a simple but comprehensible way of presenting data uncertainty to CIA practitioner</t>
  </si>
  <si>
    <t>10.1016/j.scitotenv.2020.139024</t>
  </si>
  <si>
    <t>Farella, G., Menegon, S., Fadini, A., Depellegrin, D., Manea, E., Perini, L., Barbanti, A.</t>
  </si>
  <si>
    <t>Incorporating ecosystem services conservation into a scenario-based MSP framework: An Adriatic case study</t>
  </si>
  <si>
    <t>https://www.scopus.com/inward/record.uri?eid=2-s2.0-85085557639&amp;doi=10.1016%2fj.ocecoaman.2020.105230&amp;partnerID=40&amp;md5=17b8857e0d1e0e8ca828bf31b9d569c3</t>
  </si>
  <si>
    <t>Europe, Italy</t>
  </si>
  <si>
    <t>ECOSYSTEM ecosystem services, seabed habitats, essential fish habitat, marine mammals, turtles</t>
  </si>
  <si>
    <t>Human activities, aquaculture, fishing, infrastructure, energy, dredging, maritime traffic</t>
  </si>
  <si>
    <t>CIM can support analysis of impacts of human activities on receptors and the ecosystem services they provide. A CEA advance was achieved by integrated application of MES into a CIM, providing a methodological advancement for planning measures targeting reduced pressures to coastal and offshore areas in support of ecosystem-based MSP aiming for the Good Environmental Status.</t>
  </si>
  <si>
    <t>10.1016/j.ocecoaman.2020.105230</t>
  </si>
  <si>
    <t>Tamis, J.E., de Vries, P., Jongbloed, R.H., Lagerveld, S., Jak, R.G., Karman, C.C., Van der Wal, J.T., Slijkerman, D.M., Klok, C.</t>
  </si>
  <si>
    <t>Toward a harmonized approach for environmental assessment of human activities in the marine environment</t>
  </si>
  <si>
    <t>https://www.scopus.com/inward/record.uri?eid=2-s2.0-84987792330&amp;doi=10.1002%2fieam.1736&amp;partnerID=40&amp;md5=3e9a7a553d6ab5e70e80b5de222f519d</t>
  </si>
  <si>
    <t>METHOD, Overaching framework</t>
  </si>
  <si>
    <t>scores, ranking</t>
  </si>
  <si>
    <t>CUMULEO</t>
  </si>
  <si>
    <t>ra</t>
  </si>
  <si>
    <t>Consistency needed in assessment of cumulative effects</t>
  </si>
  <si>
    <t>Integrated environmental assessment and management</t>
  </si>
  <si>
    <t>10.1002/ieam.1736</t>
  </si>
  <si>
    <t>Sutherland, G.D., Waterhouse, F.L., Smith, J., Saunders, S.C., Paige, K., Malt, J.</t>
  </si>
  <si>
    <t>Developing a systematic simulation-based approach for selecting indicators in strategic cumulative effects assessments with multiple environmental valued components</t>
  </si>
  <si>
    <t>https://www.scopus.com/inward/record.uri?eid=2-s2.0-84949657498&amp;doi=10.1016%2fj.ecolind.2015.10.004&amp;partnerID=40&amp;md5=5150bb17d86b7eea9eb7690593526179</t>
  </si>
  <si>
    <t>METHOD, systematic indicator development</t>
  </si>
  <si>
    <t>MULTIPLE VCs watershed, multiple indicators, forest ecosystems, riparian ecosystems, species at risk</t>
  </si>
  <si>
    <t>Human activities, infrastructure development</t>
  </si>
  <si>
    <t>correlations between projected development models and change in watershed indicators</t>
  </si>
  <si>
    <t>GIS, statistical correlation</t>
  </si>
  <si>
    <t xml:space="preserve">Lasting benefits of applying CEA will be achieved at strategic levels and scales. selection of indicators for strategic CEA can benefit from consideration of the correlative structure among indicators of multiple VCs, rather than independently selecting for individual VCs. The emerging view is that effective model-based frameworks for cumulative effects assessment require the following elements: a regional focus, a basis in predictive models of stressor effects on ecological elements that consider alternate scenarios of development, an ability to assess uncertainties within the model framework, and a link to monitoring programs operating across watersheds to test and refine mitigation strategies.Design of efficient and effective mitigation strategies requires systematic methods to select scientifically sound indicators representing key ecological processes and functions, and generalizable approaches to forecast present and future states of those indicators. </t>
  </si>
  <si>
    <t>10.1016/j.ecolind.2015.10.004</t>
  </si>
  <si>
    <t>Menegon, S., Sarretta, A., Depellegrin, D., Farella, G., Venier, C., Barbanti, A.</t>
  </si>
  <si>
    <t>Tools4MSP: An open source software package to support Maritime Spatial Planning</t>
  </si>
  <si>
    <t>https://www.scopus.com/inward/record.uri?eid=2-s2.0-85055743585&amp;doi=10.7717%2fpeerj-cs.165&amp;partnerID=40&amp;md5=fc58a62869ef099b6707a07e7a5538de</t>
  </si>
  <si>
    <t>geoplatform, GIS</t>
  </si>
  <si>
    <t>PeerJ Computer Science</t>
  </si>
  <si>
    <t>10.7717/peerj-cs.165</t>
  </si>
  <si>
    <t>Depellegrin, D., Menegon, S., Gusatu, L., Roy, S., Misiunė, I.</t>
  </si>
  <si>
    <t>Assessing marine ecosystem services richness and exposure to anthropogenic threats in small sea areas: A case study for the Lithuanian sea space</t>
  </si>
  <si>
    <t>https://www.scopus.com/inward/record.uri?eid=2-s2.0-85072512321&amp;doi=10.1016%2fj.ecolind.2019.105730&amp;partnerID=40&amp;md5=32164bfdbd930984b1df35bff405a1fc</t>
  </si>
  <si>
    <t>Europe, Lithuania</t>
  </si>
  <si>
    <t>ECOSYSTEM Marine Ecosystem Services</t>
  </si>
  <si>
    <t>Marine Litter, Underwater noise, shipping, oill spill</t>
  </si>
  <si>
    <t>Marine Ecosystem Sevices Exposure</t>
  </si>
  <si>
    <t>mapping of marine ecosystem services and anthropogenic pressures</t>
  </si>
  <si>
    <t>need to develop concurrent monitoring and evaluation strategies for MSP to address the discrepancies between available monitoring data and indicators</t>
  </si>
  <si>
    <t>10.1016/j.ecolind.2019.105730</t>
  </si>
  <si>
    <t>Haverson, D., Bacon, J., Smith, H.C.M., Venugopal, V., Xiao, Q.</t>
  </si>
  <si>
    <t>Cumulative impact assessment of tidal stream energy extraction in the Irish Sea</t>
  </si>
  <si>
    <t>concerns interactions between arrays for tidal stream energy extraction; there no biology</t>
  </si>
  <si>
    <t>https://www.scopus.com/inward/record.uri?eid=2-s2.0-85017367487&amp;doi=10.1016%2fj.oceaneng.2017.04.003&amp;partnerID=40&amp;md5=09ca5df85843a479b5c1555908d33b9f</t>
  </si>
  <si>
    <t>ENERGY, MSP for tidal stream energy extraction technology</t>
  </si>
  <si>
    <t>tidal turbine arrays</t>
  </si>
  <si>
    <t>hydrodynamic change</t>
  </si>
  <si>
    <t>zone of influence of tidal array</t>
  </si>
  <si>
    <t>hydrodynamic model of Irish Sea (Telemac2D)</t>
  </si>
  <si>
    <t>No general recommandations are made</t>
  </si>
  <si>
    <t>Ocean Engineering</t>
  </si>
  <si>
    <t>10.1016/j.oceaneng.2017.04.003</t>
  </si>
  <si>
    <t>Vilardo, C., La Rovere, E.L.</t>
  </si>
  <si>
    <t>Multi-project environmental impact assessment: insights from offshore oil and gas development in Brazil</t>
  </si>
  <si>
    <t>https://www.scopus.com/inward/record.uri?eid=2-s2.0-85047358424&amp;doi=10.1080%2f14615517.2018.1475615&amp;partnerID=40&amp;md5=c2ee924ff4e920ed82e6c51ce1d922ad</t>
  </si>
  <si>
    <t>EIA, failure of EIA to address cumulative effects</t>
  </si>
  <si>
    <t>Human activities, infrastructure, energy, oil &amp; gas</t>
  </si>
  <si>
    <t>multi-project EIA</t>
  </si>
  <si>
    <t>Multi-project EIA can improve CEA in absence of other strategic assessment tiers</t>
  </si>
  <si>
    <t>Impact Assessment and Project Appraisal</t>
  </si>
  <si>
    <t>10.1080/14615517.2018.1475615</t>
  </si>
  <si>
    <t>All Open Access, Bronze</t>
  </si>
  <si>
    <t>Jones, A.R., Doubleday, Z.A., Prowse, T.A.A., Wiltshire, K.H., Deveney, M.R., Ward, T., Scrivens, S.L., Cassey, P., O'Connell, L.G., Gillanders, B.M.</t>
  </si>
  <si>
    <t xml:space="preserve">Capturing expert uncertainty in spatial cumulative impact assessments </t>
  </si>
  <si>
    <t>https://www.scopus.com/inward/record.uri?eid=2-s2.0-85040991498&amp;doi=10.1038%2fs41598-018-19354-6&amp;partnerID=40&amp;md5=ff0913e88f30995d740d78772a19d277</t>
  </si>
  <si>
    <t>Oceania, Australia</t>
  </si>
  <si>
    <t>EBM, conservation management</t>
  </si>
  <si>
    <t>ECOSYSTEM benthic (seafloor) ecosystems , pelagic (water column) ecosystems</t>
  </si>
  <si>
    <t>oil and nutrient pollution, climate change, fishing</t>
  </si>
  <si>
    <t>l</t>
  </si>
  <si>
    <t>R statistical software, GIS, survey</t>
  </si>
  <si>
    <t>cc, pm</t>
  </si>
  <si>
    <t>Ask experts for effect score ranges indicative of their uncertainty, when assessing the effect of threats to ecosystems. This approach enables knowledge-based uncertainty to be accounted for and the most certain results to be identified</t>
  </si>
  <si>
    <t>Scientific Reports</t>
  </si>
  <si>
    <t>10.1038/s41598-018-19354-6</t>
  </si>
  <si>
    <t>Gușatu, L.F., Menegon, S., Depellegrin, D., Zuidema, C., Faaij, A., Yamu, C.</t>
  </si>
  <si>
    <t>Spatial and temporal analysis of cumulative environmental effects of offshore wind farms in the North Sea basin</t>
  </si>
  <si>
    <t>https://www.scopus.com/inward/record.uri?eid=2-s2.0-85105823972&amp;doi=10.1038%2fs41598-021-89537-1&amp;partnerID=40&amp;md5=384dc705207b16324e8873ecdc2f6006</t>
  </si>
  <si>
    <t>ENERGY, MSP</t>
  </si>
  <si>
    <t>ECOSYSTEM ecosystems, habitats, seabirds, fish, marine mammals</t>
  </si>
  <si>
    <t>Human activities, infrastructure, energy infrastructure, offshore wind</t>
  </si>
  <si>
    <t>GIS, expert opinion, temporal analysis</t>
  </si>
  <si>
    <t>pm, cc</t>
  </si>
  <si>
    <t xml:space="preserve">Regional CEA crucial to investigate transboundary effects and to enable adequate temporal consideration of effects, particularly in context of OW in the North Sea, where many individual developments will contribute effects over a long period of time. Tools4MSP provides one standardised approach to support SEA (however, paper incorrectly states it allows assessment of impact significance - in fact it provides (another) map of where CI may be occurring). </t>
  </si>
  <si>
    <t>10.1038/s41598-021-89537-1</t>
  </si>
  <si>
    <t>Durning, B., Broderick, M.</t>
  </si>
  <si>
    <t>Development of cumulative impact assessment guidelines for offshore wind farms and evaluation of use in project making</t>
  </si>
  <si>
    <t>https://www.scopus.com/inward/record.uri?eid=2-s2.0-85049943138&amp;doi=10.1080%2f14615517.2018.1498186&amp;partnerID=40&amp;md5=cea7c065826081f05ccef875c4a27fb5</t>
  </si>
  <si>
    <t>Europe, UK</t>
  </si>
  <si>
    <t>ENERGY, OWF</t>
  </si>
  <si>
    <t>MULTIPLE VCs marine conservation</t>
  </si>
  <si>
    <t>OWF</t>
  </si>
  <si>
    <t>no specific criteria for impact, or even the requirement that it be measured, is defined</t>
  </si>
  <si>
    <t>vary with project proponent</t>
  </si>
  <si>
    <t xml:space="preserve">Guidence built together with stakeholders has greater legitemcy and buy-in. </t>
  </si>
  <si>
    <t>10.1080/14615517.2018.1498186</t>
  </si>
  <si>
    <t>Farella, G., Tassetti, A.N., Menegon, S., Bocci, M., Ferrà, C., Grati, F., Fadini, A., Giovanardi, O., Fabi, G., Raicevich, S., Barbanti, A.</t>
  </si>
  <si>
    <t>Ecosystem-based MSP for enhanced fisheries sustainability: An example from the northern adriatic (Chioggia-Venice and Rovigo, Italy)</t>
  </si>
  <si>
    <t>https://www.scopus.com/inward/record.uri?eid=2-s2.0-85100080054&amp;doi=10.3390%2fsu13031211&amp;partnerID=40&amp;md5=98b8588f096cb38c888f6ba934f12825</t>
  </si>
  <si>
    <t>MSP, fisheries policy</t>
  </si>
  <si>
    <t>ECOSYSTEM fisheries sustainability, ecosystem services, seabed habitats, essential fish habitat, marine mammals, turtles</t>
  </si>
  <si>
    <t>cumulative impact model, maritime use conflict model</t>
  </si>
  <si>
    <t>GIS, expert opinion, stakeholder engagement</t>
  </si>
  <si>
    <t>Spatially explicit analyses developed using the EB-MSP approach can quantitatively integrate the effects of multiple pressures and highlight how the suite of human activities interacts and exerts multiple pressures on receptors and the environment. The outputs enable effective stakeholder engagement to model alternative management scenarios and participatory development of management interventions.</t>
  </si>
  <si>
    <t>Sustainability (Switzerland)</t>
  </si>
  <si>
    <t>10.3390/su13031211</t>
  </si>
  <si>
    <t>Iverson, A.R., Benscoter, A.M., Fujisaki, I., Lamont, M.M., Hart, K.M.</t>
  </si>
  <si>
    <t>Migration Corridors and Threats in the Gulf of Mexico and Florida Straits for Loggerhead Sea Turtles</t>
  </si>
  <si>
    <t>https://www.scopus.com/inward/record.uri?eid=2-s2.0-85083890915&amp;doi=10.3389%2ffmars.2020.00208&amp;partnerID=40&amp;md5=3ef44a49a0bc88c1bae06ce610b1cf38</t>
  </si>
  <si>
    <t>SPECIES, Species conservation</t>
  </si>
  <si>
    <t>VC turtles</t>
  </si>
  <si>
    <t>fishing, shipping</t>
  </si>
  <si>
    <t>Overlap with migratory corridors</t>
  </si>
  <si>
    <t>GIS</t>
  </si>
  <si>
    <t>pm diagnosis, pressure map</t>
  </si>
  <si>
    <t>Improved management responses, use of CEA to inform management, risk based approaches</t>
  </si>
  <si>
    <t>10.3389/fmars.2020.00208</t>
  </si>
  <si>
    <t>KA</t>
  </si>
  <si>
    <t>Diggon, S., Bones, J., Short, C.J., Smith, J.L., Dickinson, M., Wozniak, K., Topelko, K., Pawluk, K.A.</t>
  </si>
  <si>
    <t>The Marine Plan Partnership for the North Pacific Coast – MaPP: A collaborative and co-led marine planning process in British Columbia</t>
  </si>
  <si>
    <t>https://www.scopus.com/inward/record.uri?eid=2-s2.0-85086739088&amp;doi=10.1016%2fj.marpol.2020.104065&amp;partnerID=40&amp;md5=adac2bc31cfd3a02b266df9f8c8d3c7d</t>
  </si>
  <si>
    <t>MSP, EBM</t>
  </si>
  <si>
    <t>MULTIPLE VCs marine conservation, human uses and activities</t>
  </si>
  <si>
    <t>Human activities</t>
  </si>
  <si>
    <t xml:space="preserve">CEA used as a decision support tool in the formulation of marine plans. </t>
  </si>
  <si>
    <t>10.1016/j.marpol.2020.104065</t>
  </si>
  <si>
    <t>All Open Access, Hybrid Gold</t>
  </si>
  <si>
    <t>Jefferson, T.A., Moore, J.E.</t>
  </si>
  <si>
    <t>Abundance and Trends of Indo-Pacific Finless Porpoises (Neophocaena phocaenoides) in Hong Kong Waters, 1996–2019</t>
  </si>
  <si>
    <t>A CIA for finless porpoises was recommended, but not performed</t>
  </si>
  <si>
    <t>https://www.scopus.com/inward/record.uri?eid=2-s2.0-85099041308&amp;doi=10.3389%2ffmars.2020.574381&amp;partnerID=40&amp;md5=115919c698c4ebed3595084cecbb3ef6</t>
  </si>
  <si>
    <t>10.3389/fmars.2020.574381</t>
  </si>
  <si>
    <t>Otto, S.A., Niiranen, S., Blenckner, T., Tomczak, M.T., Müller-Karulis, B., Rubene, G., Möllmann, C.</t>
  </si>
  <si>
    <t>Life Cycle Dynamics of a Key Marine Species Under Multiple Stressors</t>
  </si>
  <si>
    <t>https://www.scopus.com/inward/record.uri?eid=2-s2.0-85085599412&amp;doi=10.3389%2ffmars.2020.00296&amp;partnerID=40&amp;md5=80359654332bf58f1feb61016d3b214c</t>
  </si>
  <si>
    <t>VC</t>
  </si>
  <si>
    <t>Temperature, salinity, oxygen, phosphate, predation</t>
  </si>
  <si>
    <t>life cycle model</t>
  </si>
  <si>
    <t>Long-term dynamics of P. acuspes in our model were the result of multiple stressor effects (Otto et al.,2014b). These acted either in concert or asynchronously and then accumulated during the life cycle. Moreover, our model simulations demonstrate that climate-driven stressors, particularly salinity, are by far the most important players at the stage as well as population level. Females in spring and younger copepodites in summer were identified as the most vulnerable stages toward climate-driven changes in hydrography, while bottom-up and top-down processes were comparably negligible for all stages.</t>
  </si>
  <si>
    <t>10.3389/fmars.2020.00296</t>
  </si>
  <si>
    <t>Jonsson, P.R., Hammar, L., Wåhlström, I., Pålsson, J., Hume, D., Almroth-Rosell, E., Mattsson, M.</t>
  </si>
  <si>
    <t>Combining seascape connectivity with cumulative impact assessment in support of ecosystem-based marine spatial planning</t>
  </si>
  <si>
    <t>https://www.scopus.com/inward/record.uri?eid=2-s2.0-85097630661&amp;doi=10.1111%2f1365-2664.13813&amp;partnerID=40&amp;md5=c05fc735448034ad76592484021703b2</t>
  </si>
  <si>
    <t>VC mussels</t>
  </si>
  <si>
    <t>Human activity - shipping pressure, renewable energy</t>
  </si>
  <si>
    <t>connectivity (propogule dispersal)</t>
  </si>
  <si>
    <t>r,tb</t>
  </si>
  <si>
    <t>biophysical modelling of seascape connectivity</t>
  </si>
  <si>
    <t>Our preliminary assessment shows that connectivity can significantly change spatial impact patterns, which calls for added caution in the interpretation of impacts for MSP scenarios. We therefore recommend the inclusion of essential seascape connectivity to advanced CIA models being used for strategic decision making</t>
  </si>
  <si>
    <t>10.1111/1365-2664.13813</t>
  </si>
  <si>
    <t>Tata, L.R.R.</t>
  </si>
  <si>
    <t>Biodiversity impact assessment of two large dam projects in India under long term multi-scenarios simulation</t>
  </si>
  <si>
    <t>EIA with CEA element for dams in inland rivers</t>
  </si>
  <si>
    <t>https://www.scopus.com/inward/record.uri?eid=2-s2.0-85104709521&amp;doi=10.1080%2f14615517.2021.1916263&amp;partnerID=40&amp;md5=93d694b7d2b297d6412b0f43bddd5c38</t>
  </si>
  <si>
    <t>10.1080/14615517.2021.1916263</t>
  </si>
  <si>
    <t>Markantonatou, V., Giakoumi, S., Koukourouvli, N., Maina, I., Gonzalez-Mirelis, G., Sini, M., Maistrelis, K., Stithou, M., Gadolou, E., Petza, D., Kavadas, S., Vassilopoulou, V., Buhl-Mortensen, L., Katsanevakis, S.</t>
  </si>
  <si>
    <t>Marine spatial plans focusing on biodiversity conservation: The case of the Aegean Sea</t>
  </si>
  <si>
    <t>https://www.scopus.com/inward/record.uri?eid=2-s2.0-85106307166&amp;doi=10.1002%2faqc.3610&amp;partnerID=40&amp;md5=ce6d12b1e940ce998afd291cc84b2869</t>
  </si>
  <si>
    <t>Europe, Greece</t>
  </si>
  <si>
    <t>MSP, coastal planning</t>
  </si>
  <si>
    <t>ECOSYSTEM Aegean Sea</t>
  </si>
  <si>
    <t>fishing, tourism, shipping, aquaculture, industry, owf</t>
  </si>
  <si>
    <t>vulnerability weights</t>
  </si>
  <si>
    <t>MARXAN and MARXAN with ZONES</t>
  </si>
  <si>
    <t>pm map of management zones</t>
  </si>
  <si>
    <t>care should be given to how socio-economic
activities, their impact on the ecosystems, and related costs are incorporated into
planning.</t>
  </si>
  <si>
    <t>Aquatic Conservation: Marine and Freshwater Ecosystems</t>
  </si>
  <si>
    <t>10.1002/aqc.3610</t>
  </si>
  <si>
    <t>Van Roon, M.R., Rigold, T.P., Dixon, J.</t>
  </si>
  <si>
    <t>SEA planning responses to estuarine cumulative effects of watershed urbanisation</t>
  </si>
  <si>
    <t>https://www.scopus.com/inward/record.uri?eid=2-s2.0-84974792616&amp;doi=10.1142%2fS1464333216500125&amp;partnerID=40&amp;md5=0ebab7e5fb98fa5813dd34ca9bbcf7e1</t>
  </si>
  <si>
    <t>Oceania, New Zealand</t>
  </si>
  <si>
    <t>e, mv</t>
  </si>
  <si>
    <t>ECOSYSTEM watershed, habitats</t>
  </si>
  <si>
    <t>Human activities, heavy metals, copper, zinc, lead</t>
  </si>
  <si>
    <t>cumulative impact model, heavy metal pollution</t>
  </si>
  <si>
    <t>GIS, spatial Decision Support System</t>
  </si>
  <si>
    <t xml:space="preserve">CEA practice in this location is relatively well implemented; there has been ongoing development of monitoring programmes to accurately identify and track potential stressors to marine environments, and new iterations of the Benthic Health Model enable the investigation of interactive effects, problem is scale of CE and of political decision making when crossing jurisdictions. </t>
  </si>
  <si>
    <t>10.1142/S1464333216500125</t>
  </si>
  <si>
    <t>Almpanidou, V., Doxa, A., Mazaris, A.D.</t>
  </si>
  <si>
    <t>Combining a cumulative risk index and species distribution data to identify priority areas for marine biodiversity conservation in the Black Sea</t>
  </si>
  <si>
    <t>https://www.scopus.com/inward/record.uri?eid=2-s2.0-85114782544&amp;doi=10.1016%2fj.ocecoaman.2021.105877&amp;partnerID=40&amp;md5=c6d6f1a59a879060dc4026978c480258</t>
  </si>
  <si>
    <t>Europe, Black Sea</t>
  </si>
  <si>
    <t xml:space="preserve">EBM, conservation planning </t>
  </si>
  <si>
    <t>MULTIPLE VCs</t>
  </si>
  <si>
    <t>fishing, pollution</t>
  </si>
  <si>
    <t xml:space="preserve">marine biodiversity distribution , species distribution </t>
  </si>
  <si>
    <t>GIS, BLP aggregation method</t>
  </si>
  <si>
    <t>cc conservation priority areas, cumulative risk distribution</t>
  </si>
  <si>
    <t>future research should focus on collecting more precise, updated ecological and environmental information for this sensitive area, to facilitate the empirical quantification of potential impacts of different anthropogenic pressures on marine biodiversity</t>
  </si>
  <si>
    <t>10.1016/j.ocecoaman.2021.105877</t>
  </si>
  <si>
    <t>AC</t>
  </si>
  <si>
    <t>Stockbridge, J., Jones, A.R., Gaylard, S.G., Nelson, M.J., Gillanders, B.M.</t>
  </si>
  <si>
    <t>Evaluation of a popular spatial cumulative impact assessment method for marine systems: A seagrass case study</t>
  </si>
  <si>
    <t>https://www.scopus.com/inward/record.uri?eid=2-s2.0-85103087851&amp;doi=10.1016%2fj.scitotenv.2021.146401&amp;partnerID=40&amp;md5=8fd7770de361373d39183920f26c211c</t>
  </si>
  <si>
    <t>METHOD, testing the assumption that cumulative impact scores reflect receptor/ecological condition</t>
  </si>
  <si>
    <t>ECOSYSTEM seagrass</t>
  </si>
  <si>
    <t xml:space="preserve">human activities, environmental variables, habitat modification, coastal activities, fishing, pollution, invasive species, aquaculture, marine traffic, benthic health </t>
  </si>
  <si>
    <t>cumulative impact model, percentage cover, habitat structure index, seagrass quality index</t>
  </si>
  <si>
    <t>GIS, expert opinion, validation</t>
  </si>
  <si>
    <t>pm, receptor health map</t>
  </si>
  <si>
    <t xml:space="preserve">The key assumption that ecosystem condition is related to modelled cumulative impact scores in a predictable, negative way is critical to established CIA methodologies, however, our findings show there is little to no relationship between cumulative impact scores and seagrass ecosystem health in our study area based on three different indices for measuring seagrass condition. This may reflect the fine scales at which local conditions reflect cumulative effects and the non-linearity of responses in complex adaptive systems. Policy makers and decision makers need caution and to be aware of limitations if using CIM CEAs.    </t>
  </si>
  <si>
    <t>10.1016/j.scitotenv.2021.146401</t>
  </si>
  <si>
    <t>Fossette, S., Loewenthal, G., Peel, L.R., Vitenbergs, A., Hamel, M.A., Douglas, C., Tucker, A.D., Mayer, F., Whiting, S.D.</t>
  </si>
  <si>
    <t>Using aerial photogrammetry to assess stock‐wide marine turtle nesting distribution, abundance and cumulative exposure to industrial activity</t>
  </si>
  <si>
    <t>https://www.scopus.com/inward/record.uri?eid=2-s2.0-85103082660&amp;doi=10.3390%2frs13061116&amp;partnerID=40&amp;md5=663c32c52f0372bd7bd2ba64494170e9</t>
  </si>
  <si>
    <t>VC marine turtles</t>
  </si>
  <si>
    <t>distance to industrial sites (ports, petroleum plants, mining sites) was mapped. Stressors as artificial light, coastal modifications, pollution only mentioned, not quantified</t>
  </si>
  <si>
    <t>Impact was not quantified</t>
  </si>
  <si>
    <t>aerial photogrammetry</t>
  </si>
  <si>
    <t>ra Distance of industrial sites to turtle nesting sites</t>
  </si>
  <si>
    <t>"the impact of anthropogenic pressures on flatback turtles throughout their life history and behavioural cycles, must be considered in future population management and industrial planning. (...) Industrial projects should therefore not be assessed independently of other existing sites, and cumulative impact assessment should become a part of the permitting process."</t>
  </si>
  <si>
    <t>Remote Sensing</t>
  </si>
  <si>
    <t>10.3390/rs13061116</t>
  </si>
  <si>
    <t>Gkadolou, E., Stithou, M., Vassilopoulou, V.</t>
  </si>
  <si>
    <t>Human pressures and carbon assessment of posidonia oceanica meadows in the aegean sea: Limitations and challenges for ecosystem-based management</t>
  </si>
  <si>
    <t>https://www.scopus.com/inward/record.uri?eid=2-s2.0-85054999465&amp;partnerID=40&amp;md5=338504a78d89f60571e3eebaa8f28913</t>
  </si>
  <si>
    <t>Europe, Adriatic Sea</t>
  </si>
  <si>
    <t>ECOSYSTEM, Habitat Directive priority habitat</t>
  </si>
  <si>
    <t xml:space="preserve">ECOSYSTEM seagrass </t>
  </si>
  <si>
    <t>fishing, aquaculture, vessel traffic, gas pipelines, hydrocarbon extraction, tourism, wastewater, agricultural runoff</t>
  </si>
  <si>
    <t>human impact score</t>
  </si>
  <si>
    <t>Halpern 2008 MSP</t>
  </si>
  <si>
    <t xml:space="preserve">Scale is important, both for data collection (data often too coarse) and assessment (catestrophic local impacts may be lost among weaker reagional impacts), and needs to be balanced </t>
  </si>
  <si>
    <t>Regional Science Inquiry</t>
  </si>
  <si>
    <t>Conference Paper</t>
  </si>
  <si>
    <t>Bozec, Y.-M., Hock, K., Mason, R.A.B., Baird, M.E., Castro-Sanguino, C., Condie, S.A., Puotinen, M., Thompson, A., Mumby, P.J.</t>
  </si>
  <si>
    <t>Cumulative impacts across Australia’s Great Barrier Reef: a mechanistic evaluation</t>
  </si>
  <si>
    <t>https://www.scopus.com/inward/record.uri?eid=2-s2.0-85121840308&amp;doi=10.1002%2fecm.1494&amp;partnerID=40&amp;md5=089d2a51a70d5e1aee32c3452ce62f6c</t>
  </si>
  <si>
    <t>ECOSYSTEM, ecosystem restoration, conservation</t>
  </si>
  <si>
    <t>ECOSYSTEM coral reef, coral colonies</t>
  </si>
  <si>
    <t>human activities, environmental variables</t>
  </si>
  <si>
    <t>cumulative impact model, resilience</t>
  </si>
  <si>
    <t>GIS, simulation model of coral demographics</t>
  </si>
  <si>
    <t>pm, cc, dc</t>
  </si>
  <si>
    <t>The model integrates existing knowledge on the core underlying mechanisms of coral population dynamics with state-of-the-art spatial data capturing fine-scale environmental forcing across &gt; 3,800 reefs. Our simulation of coral colony-scale processes under a temporally- and spatially-realistic stress regime provided a credible reconstruction of recent (2008–2020) trajectories of coral cover, mechanistic simulations supported by extensive data are a valuable method for CEA</t>
  </si>
  <si>
    <t>Ecological Monographs</t>
  </si>
  <si>
    <t>10.1002/ecm.1494</t>
  </si>
  <si>
    <t>Declerck, M., Trifonova, N., Black, J., Hartley, J., Scott, B.E.</t>
  </si>
  <si>
    <t>A new strategic framework to structure cumulative impact assessment (Cia)</t>
  </si>
  <si>
    <t>Can't access - only appears available for purchase for 125 pounds</t>
  </si>
  <si>
    <t>https://www.scopus.com/inward/record.uri?eid=2-s2.0-85120086753&amp;partnerID=40&amp;md5=e9acbc383f213edcde8ca04cd0f0f9c2</t>
  </si>
  <si>
    <t>Proceedings of the European Wave and Tidal Energy Conference</t>
  </si>
  <si>
    <t>Busch, M., Garthe, S.</t>
  </si>
  <si>
    <t>Looking at the bigger picture: The importance of considering annual cycles in impact assessments illustrated in a migratory seabird species</t>
  </si>
  <si>
    <t>https://academic.oup.com/icesjms/article/75/2/690/4104491?login=false</t>
  </si>
  <si>
    <t>ENERGY, Offshore Wind Farms</t>
  </si>
  <si>
    <t>VC Kittiwake</t>
  </si>
  <si>
    <t>Collision Risk</t>
  </si>
  <si>
    <t>number of collisions</t>
  </si>
  <si>
    <t>Combine estimates of collision risk from OWF EIAs &amp; apportion back to breeding colony</t>
  </si>
  <si>
    <t>ra annual number of collision involving kittiwake from Helgoland colony</t>
  </si>
  <si>
    <t>important to consider year-round assessments</t>
  </si>
  <si>
    <t>ICES Journal of Marine Science</t>
  </si>
  <si>
    <t>https://doi.org/10.1093/icesjms/fsx170</t>
  </si>
  <si>
    <t>Shen, C., Shi, H., Zheng, W., Li, F., Peng, S. and Ding, D.</t>
  </si>
  <si>
    <t>Study on the cumulative impact of reclamation activities on ecosystem health in coastal waters.</t>
  </si>
  <si>
    <t>https://www.sciencedirect.com/science/article/abs/pii/S0025326X15302319</t>
  </si>
  <si>
    <t>Asia, China</t>
  </si>
  <si>
    <t>EBM, METHOD, systematic indicator development</t>
  </si>
  <si>
    <t>ECOSYSTEM ecosystems, coastal ecosystem health</t>
  </si>
  <si>
    <t>Human activities, reclamation</t>
  </si>
  <si>
    <t>change in coastal ecosystem services, environmental attribute variables, environmental health variables, biological resilience</t>
  </si>
  <si>
    <t>indicator system and model</t>
  </si>
  <si>
    <t>dc</t>
  </si>
  <si>
    <t>evidence of cumulative effects on benthic habitats linked to reclamation</t>
  </si>
  <si>
    <t>Marine Pollution Bulletin</t>
  </si>
  <si>
    <t>https://doi.org/10.1016/j.marpolbul.2015.12.028</t>
  </si>
  <si>
    <t>Hollarsmith, J.A., Therriault, T.W. and Côté, I.M.</t>
  </si>
  <si>
    <t>Practical implementation of cumulative-effects management of marine ecosystems in western North America</t>
  </si>
  <si>
    <t>https://conbio.onlinelibrary.wiley.com/doi/epdf/10.1111/cobi.13841</t>
  </si>
  <si>
    <t>ECOSYSTEM ecosystems, species conservation</t>
  </si>
  <si>
    <t>CEA approach</t>
  </si>
  <si>
    <t>We examined examples of solutions to the identified challenges (e.g., interagency and cross-border partnerships to overcome challenges of managing for ecologically relevant spatial scales). Management frameworks in general consisted of 3 phases: scoping and structuring the system; characterizing relationships; and evaluating management options. Challenges in the robust implementation of these phases included lack of interagency coordination, minimal incorporation of diverse perspectives, and data deficiencies. Cases that provided solutions to these challenges encouraged coordination at ecological rather than jurisdictional scales, enhanced involvement of stakeholders and Indigenous groups, and used nontraditional data sources for decision-making.</t>
  </si>
  <si>
    <t>https://doi.org/10.1111/cobi.13841</t>
  </si>
  <si>
    <t>Griffiths, S.P., Kesner-Reyes, K., Garilao, C., Duffy, L.M. and Román, M.H.</t>
  </si>
  <si>
    <t>Ecological assessment of the sustainable impacts of fisheries (EasI-FiSh): A flexible vulnerability assessment approach to quantify the cumulative impacts of fishing in data-limited settings</t>
  </si>
  <si>
    <t>https://www.int-res.com/abstracts/meps/v625/p89-113/</t>
  </si>
  <si>
    <t>North America, South America, Pacific Ocean</t>
  </si>
  <si>
    <t>EBM, ecological risk assessment</t>
  </si>
  <si>
    <t>MULTIPLE VCs fished assemblages, data deficient fished and bycaught species</t>
  </si>
  <si>
    <t>Human activities, fisheries</t>
  </si>
  <si>
    <t>relative vulnerability</t>
  </si>
  <si>
    <t>spatially explicit quantitative vulnerability assessment approach</t>
  </si>
  <si>
    <t>A key feature of EASI-Fish is that it allows the cumulative impacts of multiple fisheries on each species to be assessed, The flexibility of the EASI-Fish approach allows researchers and managers, independently or in a workshop setting, to quickly and easily explore the potential outcomes of the implementation of specific management measures such as spatial and/or temporal closures, improved post-release survival of discarded species due to improved handling practices, minimum retention lengths, changes in gear selectivity or the potential effects of climate change, such as a species’ distribution moving relative to fishing grounds or political boundaries (e.g. marine protected areas or EEZs). Variations in such factors can be implemented independently or in unison, and the change in a species’ status can be easily assessed.</t>
  </si>
  <si>
    <t>Marine Ecology Progress Series</t>
  </si>
  <si>
    <t>https://doi.org/10.3354/meps13032</t>
  </si>
  <si>
    <t>KS</t>
  </si>
  <si>
    <t>Stelzenmüller, V., Coll, M., Mazaris, A.D., Giakoumi, S., Katsanevakis, S., Portman, M.E., Degen, R., Mackelworth, P., Gimpel, A., Albano, P.G., Almpanidou, V., Claudet, J., Essl, F., Evagelopoulos, T., Heymans, J.J., Genov, T., Kark, S., Micheli, F., Pennino, M.G., Rilov, G., Rumes, B., Steenbeek, J., Ojaveer, H.</t>
  </si>
  <si>
    <t>A risk-based approach to cumulative effect assessments for marine management</t>
  </si>
  <si>
    <t>https://www.scopus.com/inward/record.uri?eid=2-s2.0-85028873770&amp;doi=10.1016%2fj.scitotenv.2017.08.289&amp;partnerID=40&amp;md5=ea3cb70499d5ad0687411184709b3d07</t>
  </si>
  <si>
    <t>METHOD</t>
  </si>
  <si>
    <t>risk</t>
  </si>
  <si>
    <t>risk management approach</t>
  </si>
  <si>
    <t>We show that entrenching CEAs in a risk management process reduces complexity, allows for the transparent treatment of uncertainty and streamlines the uptake of scientific outcomes for an improved the science-policy interface. In conclusion, a risk-based approach to CEAs can help bridge the gap between theory and practice in ecosystem based management.</t>
  </si>
  <si>
    <t>10.1016/j.scitotenv.2017.08.289</t>
  </si>
  <si>
    <t>Willsteed, E., Gill, A.B., Birchenough, S.N.R., Jude, S.</t>
  </si>
  <si>
    <t>Assessing the cumulative environmental effects of marine renewable energy developments: Establishing common ground</t>
  </si>
  <si>
    <t>https://www.scopus.com/inward/record.uri?eid=2-s2.0-84995957242&amp;doi=10.1016%2fj.scitotenv.2016.10.152&amp;partnerID=40&amp;md5=404a40a1b1b3d96fb21da3cd976774fc</t>
  </si>
  <si>
    <t>10.1016/j.scitotenv.2016.10.152</t>
  </si>
  <si>
    <t>Clarke Murray, C., Agbayani, S., Alidina, H.M., Ban, N.C.</t>
  </si>
  <si>
    <t>Advancing marine cumulative effects mapping: An update in Canada's Pacific waters</t>
  </si>
  <si>
    <t>https://www.scopus.com/inward/record.uri?eid=2-s2.0-84928888839&amp;doi=10.1016%2fj.marpol.2015.04.003&amp;partnerID=40&amp;md5=6b1b3175ad66d98e7187b3c49fc7363c</t>
  </si>
  <si>
    <t>MSP, management of human activities and MSP</t>
  </si>
  <si>
    <t>ECOSYSTEM marine habitats</t>
  </si>
  <si>
    <t>vulnerability scores</t>
  </si>
  <si>
    <t>cumulative impact mapping using vulnerability scores</t>
  </si>
  <si>
    <t>pm,cc</t>
  </si>
  <si>
    <t>"Regular updates of cumulative effects assessments will make them more useful for management, but these require regularly updated, high resolution datasets across all activity types, and automated, well-documented procedures to make them accessible to managers and policy-makers."</t>
  </si>
  <si>
    <t>10.1016/j.marpol.2015.04.003</t>
  </si>
  <si>
    <t>Merchant, N.D., Faulkner, R.C., Martinez, R.</t>
  </si>
  <si>
    <t>Marine Noise Budgets in Practice</t>
  </si>
  <si>
    <t>https://www.scopus.com/inward/record.uri?eid=2-s2.0-85032953604&amp;doi=10.1111%2fconl.12420&amp;partnerID=40&amp;md5=583472c72746373c115466f1c78ebf4e</t>
  </si>
  <si>
    <t>METHOD, noise pollution in the marine environment</t>
  </si>
  <si>
    <t>MULTIPLE VCs harbour porpoise, herring in the North Sea</t>
  </si>
  <si>
    <t>Sound</t>
  </si>
  <si>
    <t>exposure index</t>
  </si>
  <si>
    <t>risk mapping - overlap between population density and noise occurance</t>
  </si>
  <si>
    <t>assessment needs to be flexible and define key targets to add management and policy</t>
  </si>
  <si>
    <t>Conservation Letters</t>
  </si>
  <si>
    <t>10.1111/conl.12420</t>
  </si>
  <si>
    <t>Masden, E.A., McCluskie, A., Owen, E., Langston, R.H.W.</t>
  </si>
  <si>
    <t>Renewable energy developments in an uncertain world: The case of offshore wind and birds in the UK</t>
  </si>
  <si>
    <t>Review setting out sources of uncertainty, useful context for intro/discussion</t>
  </si>
  <si>
    <t>https://www.scopus.com/inward/record.uri?eid=2-s2.0-84907462426&amp;doi=10.1016%2fj.marpol.2014.08.006&amp;partnerID=40&amp;md5=c72aacfd248cf1791965c61485777621</t>
  </si>
  <si>
    <t>10.1016/j.marpol.2014.08.006</t>
  </si>
  <si>
    <t>Rehhausen, A., Köppel, J., Scholles, F., Stemmer, B., Syrbe, R.-U., Magel, I., Geißler, G., Wende, W.</t>
  </si>
  <si>
    <t>Quality of federal level strategic environmental assessment – A case study analysis for transport, transmission grid and maritime spatial planning in Germany</t>
  </si>
  <si>
    <t>Study exploring if federal SEA is more strategic than other forms of SEA</t>
  </si>
  <si>
    <t>https://www.scopus.com/inward/record.uri?eid=2-s2.0-85050085934&amp;doi=10.1016%2fj.eiar.2018.07.002&amp;partnerID=40&amp;md5=00d1a7e5fcf20c73a10d0d2756a6506e</t>
  </si>
  <si>
    <t>10.1016/j.eiar.2018.07.002</t>
  </si>
  <si>
    <t>Wright, A.J., Kyhn, L.A.</t>
  </si>
  <si>
    <t>Practical management of cumulative anthropogenic impacts with working marine examples</t>
  </si>
  <si>
    <t>Overview of issues with CIA with provision of general suggestions for management, overally focused on marine mammals</t>
  </si>
  <si>
    <t>https://www.scopus.com/inward/record.uri?eid=2-s2.0-84924555552&amp;doi=10.1111%2fcobi.12425&amp;partnerID=40&amp;md5=e9d6dff0af93d4697e3a110da556677a</t>
  </si>
  <si>
    <t>10.1111/cobi.12425</t>
  </si>
  <si>
    <t>Stockbridge, J., Jones, A.R., Gillanders, B.M.</t>
  </si>
  <si>
    <t>A meta-analysis of multiple stressors on seagrasses in the context of marine spatial cumulative impacts assessment</t>
  </si>
  <si>
    <t>review paper</t>
  </si>
  <si>
    <t>https://www.scopus.com/inward/record.uri?eid=2-s2.0-85088272682&amp;doi=10.1038%2fs41598-020-68801-w&amp;partnerID=40&amp;md5=18f2856ef44862fb993ee688ca7ed8c5</t>
  </si>
  <si>
    <t>10.1038/s41598-020-68801-w</t>
  </si>
  <si>
    <t>Azzellino, A., Lanfredi, C., Riefolo, L., Contestabile, P., Vicinanza, D.</t>
  </si>
  <si>
    <t>Combined exploitation of offshore wind and wave energy in the Italian seas: A spatial planning approach</t>
  </si>
  <si>
    <t>https://www.scopus.com/inward/record.uri?eid=2-s2.0-85064661087&amp;doi=10.3389%2ffenrg.2019.00042&amp;partnerID=40&amp;md5=2c75017a57dcc15682ddc19e7beef9fd</t>
  </si>
  <si>
    <t>ECOSYSTEM MPA, marine habitats</t>
  </si>
  <si>
    <t>Development of offshore wind and wave energy icw existing human activities</t>
  </si>
  <si>
    <t>vulnerabilities scores</t>
  </si>
  <si>
    <t>spatial analysis</t>
  </si>
  <si>
    <t>"Vulnerable coastal habitats (i.e., protected species presence as Posidonia oceanica, Delile, 1813) should be considered to estimate the ecosystem vulnerability within the suitable depth range for offshore wind farms installations."</t>
  </si>
  <si>
    <t>Frontiers in Energy Research</t>
  </si>
  <si>
    <t>APR</t>
  </si>
  <si>
    <t>10.3389/fenrg.2019.00042</t>
  </si>
  <si>
    <t>Grech, A., Pressey, R.L., Day, J.C.</t>
  </si>
  <si>
    <t>Coal, Cumulative Impacts, and the Great Barrier Reef</t>
  </si>
  <si>
    <t>Discussion of how Great Barrier Reef would benefit from CIA</t>
  </si>
  <si>
    <t>https://www.scopus.com/inward/record.uri?eid=2-s2.0-84947293637&amp;doi=10.1111%2fconl.12208&amp;partnerID=40&amp;md5=93664e67bb88839ca31cdd6a4dcd896f</t>
  </si>
  <si>
    <t>10.1111/conl.12208</t>
  </si>
  <si>
    <t>Fernandes, M.L., Quintela, A., Alves, F.L.</t>
  </si>
  <si>
    <t>Identifying conservation priority areas to inform maritime spatial planning: A new approach</t>
  </si>
  <si>
    <t>https://www.scopus.com/inward/record.uri?eid=2-s2.0-85047402607&amp;doi=10.1016%2fj.scitotenv.2018.05.147&amp;partnerID=40&amp;md5=dde04a494179e8fc37d9ab815b0549e7</t>
  </si>
  <si>
    <t xml:space="preserve">MSP, conservation </t>
  </si>
  <si>
    <t>ECOSYSTEM marine ecosystem, sand banks, reefs, sea pen</t>
  </si>
  <si>
    <t>human activities,  aquaculture, shipping, offshore wind, wave energy, pipelines</t>
  </si>
  <si>
    <t>cumulative impact, spatial scenarios</t>
  </si>
  <si>
    <t>GIS, marxan</t>
  </si>
  <si>
    <t xml:space="preserve">cc, pm, conservation planning </t>
  </si>
  <si>
    <t>mproved definition of conservation features carrying capacity, especially for the ones whose contribution to ecosystem services</t>
  </si>
  <si>
    <t>10.1016/j.scitotenv.2018.05.147</t>
  </si>
  <si>
    <t>Magris, R.A., Grech, A., Pressey, R.L.</t>
  </si>
  <si>
    <t>Cumulative human impacts on coral reefs: Assessing risk and management implications for brazilian coral reefs</t>
  </si>
  <si>
    <t>https://www.scopus.com/inward/record.uri?eid=2-s2.0-85046480651&amp;doi=10.3390%2fd10020026&amp;partnerID=40&amp;md5=70a5a0dcd9cc070cba9ca67e35a6b9d5</t>
  </si>
  <si>
    <t>EBM, Management and conservation of coral reefs</t>
  </si>
  <si>
    <t>ECOSYSTEM coral reefs</t>
  </si>
  <si>
    <t>Multiple; fishing, land-based activities, coastal development, mining, aquaculture, shipping, and global warming</t>
  </si>
  <si>
    <t>risk index of cumulative impacts</t>
  </si>
  <si>
    <t>GIS, ranking system of vulnerability scores</t>
  </si>
  <si>
    <t xml:space="preserve">More generally, we suggest that tools and methods provided here are a valuable source of information for decision-making and can be easily accessible to any coral reef manager. We encourage implementing CIA regionally that generates explicit quantitative relationships between local and global stressors to strengthen its future applications, rather than conducting assessments on a stressor-specific basis. </t>
  </si>
  <si>
    <t>Diversity</t>
  </si>
  <si>
    <t>10.3390/d10020026</t>
  </si>
  <si>
    <t>Coll, M., Steenbeek, J., Pennino, M.G., Buszowski, J., Kaschner, K., Lotze, H.K., Rousseau, Y., Tittensor, D.P., Walters, C., Watson, R.A., Christensen, V.</t>
  </si>
  <si>
    <t>Advancing Global Ecological Modeling Capabilities to Simulate Future Trajectories of Change in Marine Ecosystems</t>
  </si>
  <si>
    <t>More about EcoOcean than CIA, which is more of an afterthought. Also limited ability to do CIA unless impacts fall in very specific categories.</t>
  </si>
  <si>
    <t>https://www.scopus.com/inward/record.uri?eid=2-s2.0-85094852491&amp;doi=10.3389%2ffmars.2020.567877&amp;partnerID=40&amp;md5=f0154a6430bb335f713ff630fb2d80f8</t>
  </si>
  <si>
    <t>10.3389/fmars.2020.567877</t>
  </si>
  <si>
    <t>Lonsdale, J.-A., Nicholson, R., Judd, A., Elliott, M., Clarke, C.</t>
  </si>
  <si>
    <t>A novel approach for cumulative impacts assessment for marine spatial planning</t>
  </si>
  <si>
    <t>https://www.scopus.com/inward/record.uri?eid=2-s2.0-85078967869&amp;doi=10.1016%2fj.envsci.2020.01.011&amp;partnerID=40&amp;md5=43207509c9f0b49375f07b381f40693b</t>
  </si>
  <si>
    <t>MSP, Marine Developments</t>
  </si>
  <si>
    <t>MULTIPLE VCs seabed, benthic fauna</t>
  </si>
  <si>
    <t>human activity</t>
  </si>
  <si>
    <t>Number of pressures acting on receptors</t>
  </si>
  <si>
    <t>Database of pressures combined with GIS</t>
  </si>
  <si>
    <t>user friendly maps to more easily communicate impacts to e.g. public</t>
  </si>
  <si>
    <t>10.1016/j.envsci.2020.01.011</t>
  </si>
  <si>
    <t>Korpinen, S., Laamanen, L., Bergström, L., Nurmi, M., Andersen, J.H., Haapaniemi, J., Harvey, E.T., Murray, C.J., Peterlin, M., Kallenbach, E., Klančnik, K., Stein, U., Tunesi, L., Vaughan, D., Reker, J.</t>
  </si>
  <si>
    <t>Combined effects of human pressures on Europe’s marine ecosystems</t>
  </si>
  <si>
    <t>https://www.scopus.com/inward/record.uri?eid=2-s2.0-85099951959&amp;doi=10.1007%2fs13280-020-01482-x&amp;partnerID=40&amp;md5=fed6f86257af09292f31c4d9c8a9ff5c</t>
  </si>
  <si>
    <t>Europe</t>
  </si>
  <si>
    <t>ECOSYSTEM ecosystems, habitats, species groups</t>
  </si>
  <si>
    <t>human activities, anthropogenic standard as per MSFD Annex III, climate change</t>
  </si>
  <si>
    <t>sensitivity scores</t>
  </si>
  <si>
    <t>pm, receptor sensitivity matrix</t>
  </si>
  <si>
    <t>Traditionally, environmental assessments are carried out using state indicators, which are assessed for selected sampling stations with a focus on obtaining reliable estimates of current temporal changes. We are of the opinion that spatial assessments cannot be achieved using only traditional monitoring by member states but they need support from model-based CEAs, Furthermore, many applications of marine management, including both maritime spatial planning and environmental conservation, require more data-rich approaches and spatial detail. This became also clear when comparing the four CEAs in this study. In this study, we relied on the widest coherent state assessment in Europe: ecological status of coastal waters. The results indicate a relationship between the pressure and state, which allows some spatial estimations of the level of disturbance in the marine area. Even though this is certainly an overestimation (as the grid cells exaggerate the impact ranges of more local pressures), it gives cause for concern that such a large proportion of Europe’s marine environment is subject to anthropogenic pressures at levels potentially associated with poor ecological status. As spatial resolution of pressure data improves quickly, the CEAs should next use smaller grid cells to better estimate areal estimates of disturbed environment.</t>
  </si>
  <si>
    <t>Ambio</t>
  </si>
  <si>
    <t>10.1007/s13280-020-01482-x</t>
  </si>
  <si>
    <t>Lieske, D.J., Tranquilla, L.M., Ronconi, R.A., Abbott, S.</t>
  </si>
  <si>
    <t>“Seas of risk”: Assessing the threats to colonial-nesting seabirds in Eastern Canada</t>
  </si>
  <si>
    <t>https://www.scopus.com/inward/record.uri?eid=2-s2.0-85079381524&amp;doi=10.1016%2fj.marpol.2020.103863&amp;partnerID=40&amp;md5=4d99cc5948292bd02418c6475890b0bc</t>
  </si>
  <si>
    <t>EBM, conservation of marine biodiversity</t>
  </si>
  <si>
    <t>MULTIPLE VCs colonial nesting seabirds</t>
  </si>
  <si>
    <t>vessel traffic, pollution, bycatch</t>
  </si>
  <si>
    <t>"risk" - a functions of threat intensity, relative abundance and sensitivity</t>
  </si>
  <si>
    <t>GIS, abundance estimation, expert opinion</t>
  </si>
  <si>
    <t>pm, ra</t>
  </si>
  <si>
    <t xml:space="preserve">Require methods to combat "shifting baseline syndrome" </t>
  </si>
  <si>
    <t>10.1016/j.marpol.2020.103863</t>
  </si>
  <si>
    <t>Liversage, K., Kotta, J., Aps, R., Fetissov, M., Nurkse, K., Orav-Kotta, H., Rätsep, M., Forsström, T., Fowler, A., Lehtiniemi, M., Normant-Saremba, M., Puntila-Dodd, R., Arula, T., Hubel, K., Ojaveer, H.</t>
  </si>
  <si>
    <t>Knowledge to decision in dynamic seas: Methods to incorporate non-indigenous species into cumulative impact assessments for maritime spatial planning</t>
  </si>
  <si>
    <t>https://www.scopus.com/inward/record.uri?eid=2-s2.0-85059158086&amp;doi=10.1016%2fj.scitotenv.2018.12.123&amp;partnerID=40&amp;md5=ef25a967e5524287a2705ad37267125d</t>
  </si>
  <si>
    <t>MSP, Incorporation of non-native species into CEA</t>
  </si>
  <si>
    <t>MULTIPLE VCs Native marine species</t>
  </si>
  <si>
    <t>Non-native species</t>
  </si>
  <si>
    <t>Hedge's g effect size</t>
  </si>
  <si>
    <t>MaxEnt, Hedge's g, Simplified Wave Model</t>
  </si>
  <si>
    <t>The effect of non-native species needs to be accounted for in CEA</t>
  </si>
  <si>
    <t>10.1016/j.scitotenv.2018.12.123</t>
  </si>
  <si>
    <t>Loiseau, C., Thiault, L., Devillers, R., Claudet, J.</t>
  </si>
  <si>
    <t>Cumulative impact assessments highlight the benefits of integrating land-based management with marine spatial planning</t>
  </si>
  <si>
    <t>https://www.scopus.com/inward/record.uri?eid=2-s2.0-85105852417&amp;doi=10.1016%2fj.scitotenv.2021.147339&amp;partnerID=40&amp;md5=f36771386de6d9a3ec0abfdc8e9e6ca0</t>
  </si>
  <si>
    <t>Oceania, French Polynesia</t>
  </si>
  <si>
    <t>MSP, Marine spatial management plan</t>
  </si>
  <si>
    <t>ECOSYSTEM coral reef</t>
  </si>
  <si>
    <t>11 anthropogenic stressors</t>
  </si>
  <si>
    <t>vulnerabilitiy coefficients</t>
  </si>
  <si>
    <t>spatially explicit CIA framework; vulnerability coefficients from expert elicitation</t>
  </si>
  <si>
    <t>Not considering land-based activities in the management may lead to decisions that could fail to significantly lower cumulative human impact on the reef. This study demonstrates how operationalizing the cumulative human impact framework at a local scale can help managers identify key leverage points likely to yield improved ecological outcomes.</t>
  </si>
  <si>
    <t>10.1016/j.scitotenv.2021.147339</t>
  </si>
  <si>
    <t>All Open Access, Bronze, Green</t>
  </si>
  <si>
    <t>Kirkham, N.R., Gjerde, K.M., Wilson, A.M.W.</t>
  </si>
  <si>
    <t>DEEP-SEA mining: Policy options to preserve the last frontier - Lessons from Antarctica's mineral resource convention</t>
  </si>
  <si>
    <t>Only a brief mention of the role CIA has in policy related to deep sea mining</t>
  </si>
  <si>
    <t>https://www.scopus.com/inward/record.uri?eid=2-s2.0-85079416331&amp;doi=10.1016%2fj.marpol.2020.103859&amp;partnerID=40&amp;md5=9c0e27fc2b707864a2275b7551aa6ea4</t>
  </si>
  <si>
    <t>10.1016/j.marpol.2020.103859</t>
  </si>
  <si>
    <t>Fang, X., Li, X., Zhang, Y., Zhao, Y., Qian, J., Hao, C., Zhou, J., Wu, Y.</t>
  </si>
  <si>
    <t>Random forest-based understanding and predicting of the impacts of anthropogenic nutrient inputs on the water quality of a tropical lagoon</t>
  </si>
  <si>
    <t>https://www.scopus.com/inward/record.uri?eid=2-s2.0-85104909948&amp;doi=10.1088%2f1748-9326%2fabf395&amp;partnerID=40&amp;md5=703ac422cf21a6e8393025c6c5f7bb10</t>
  </si>
  <si>
    <t>Environmental Research Letters</t>
  </si>
  <si>
    <t>10.1088/1748-9326/abf395</t>
  </si>
  <si>
    <t>Egarter Vigl, L., Marsoner, T., Schirpke, U., Tscholl, S., Candiago, S., Depellegrin, D.</t>
  </si>
  <si>
    <t>A multi-pressure analysis of ecosystem services for conservation planning in the Alps</t>
  </si>
  <si>
    <t>mainly terrestrial</t>
  </si>
  <si>
    <t>https://www.scopus.com/inward/record.uri?eid=2-s2.0-85098792093&amp;doi=10.1016%2fj.ecoser.2020.101230&amp;partnerID=40&amp;md5=5adb0d09eb9fb8bd075cc2e5e21dd45b</t>
  </si>
  <si>
    <t>NI, Analyse cumulative effects of multiple anthropogenic stressors on key ecosystem services</t>
  </si>
  <si>
    <t>ecosystem services</t>
  </si>
  <si>
    <t>9 anthropogenic pressures</t>
  </si>
  <si>
    <t>ecosystem service indicators</t>
  </si>
  <si>
    <t>CEA with impact train approach</t>
  </si>
  <si>
    <t>Ecosystem Services</t>
  </si>
  <si>
    <t>10.1016/j.ecoser.2020.101230</t>
  </si>
  <si>
    <t>Intralawan, A., Smajgl, A., McConnell, W., Ahlquist, D.B., Ward, J., Kramer, D.B.</t>
  </si>
  <si>
    <t>Reviewing benefits and costs of hydropower development evidence from the Lower Mekong River Basin</t>
  </si>
  <si>
    <t xml:space="preserve">Area is terrestrial, the Mekong River Basin, not marine </t>
  </si>
  <si>
    <t>https://www.scopus.com/inward/record.uri?eid=2-s2.0-85092712656&amp;doi=10.1002%2fwat2.1347&amp;partnerID=40&amp;md5=e10810550d6df23b9c14d17d00d7fc92</t>
  </si>
  <si>
    <t>Wiley Interdisciplinary Reviews: Water</t>
  </si>
  <si>
    <t>10.1002/wat2.1347</t>
  </si>
  <si>
    <t>Muñoz, M., Reul, A., Gil de Sola, L., Lauerburg, R.A.M., Tello, O., Gimpel, A., Stelzenmüller, V.</t>
  </si>
  <si>
    <t>A spatial risk approach towards integrated marine spatial planning: A case study on European hake nursery areas in the North Alboran Sea</t>
  </si>
  <si>
    <t>https://www.scopus.com/inward/record.uri?eid=2-s2.0-85055114421&amp;doi=10.1016%2fj.marenvres.2018.10.008&amp;partnerID=40&amp;md5=56356d30aa68b1b8a75796519755c7ad</t>
  </si>
  <si>
    <t>Europe, Spain</t>
  </si>
  <si>
    <t>VC Hake</t>
  </si>
  <si>
    <t>human activities, aggregate extraction, demersal trawling, drilling (oil&amp;gas), cables, pipelines, ocean energy, aquaculture, shipping</t>
  </si>
  <si>
    <t>swept per recovery time index</t>
  </si>
  <si>
    <t>GAM for nursery grounds combined with maps of human activity/pressures</t>
  </si>
  <si>
    <t>Marine Environmental Research</t>
  </si>
  <si>
    <t>10.1016/j.marenvres.2018.10.008</t>
  </si>
  <si>
    <t>Roudgarmi, P.</t>
  </si>
  <si>
    <t>Cumulative Effects Assessment (CEA), A Review</t>
  </si>
  <si>
    <t>Review of CEA origins, approaches, useful summary of types of CEA approach</t>
  </si>
  <si>
    <t>https://www.scopus.com/inward/record.uri?eid=2-s2.0-85048757598&amp;doi=10.1142%2fS1464333218500084&amp;partnerID=40&amp;md5=c6825b8ee9f98bfe364bf57ac87bd309</t>
  </si>
  <si>
    <t>10.1142/S1464333218500084</t>
  </si>
  <si>
    <t>Ma, D., Zhang, L., Fang, Q., Jiang, Y., Elliott, M.</t>
  </si>
  <si>
    <t>The cumulative effects assessment of a coastal ecological restoration project in China: An integrated perspective</t>
  </si>
  <si>
    <t>https://www.scopus.com/inward/record.uri?eid=2-s2.0-85014378395&amp;doi=10.1016%2fj.marpolbul.2017.02.043&amp;partnerID=40&amp;md5=699ff45b998f292ff6de1fe0350b373d</t>
  </si>
  <si>
    <t>ECOSYSTEM Xiamen Bay</t>
  </si>
  <si>
    <t>sea bed dredging and dyke opening</t>
  </si>
  <si>
    <t>Water quality indicators</t>
  </si>
  <si>
    <t>Spearman Correlation coefficients</t>
  </si>
  <si>
    <t>cc Change in water quality indicators</t>
  </si>
  <si>
    <t>"future design and implementation of ecological restora-
tion projects should take into account improving not only hydrodynam-
ic conditions but also marine biodiversity."</t>
  </si>
  <si>
    <t>10.1016/j.marpolbul.2017.02.043</t>
  </si>
  <si>
    <t>Bonnevie, I.M., Hansen, H.S., Schrøder, L.</t>
  </si>
  <si>
    <t>SEANERGY - a spatial tool to facilitate the increase of synergies and to minimise conflicts between human uses at sea</t>
  </si>
  <si>
    <t>https://www.scopus.com/inward/record.uri?eid=2-s2.0-85089552512&amp;doi=10.1016%2fj.envsoft.2020.104808&amp;partnerID=40&amp;md5=99376b976c4438626810e4414c639396</t>
  </si>
  <si>
    <t>MSP, spatial conflict analysis</t>
  </si>
  <si>
    <t>ECOSYSTEM marine ecosystem</t>
  </si>
  <si>
    <t>hum activities, shipping, benthic trawling, mining of sand</t>
  </si>
  <si>
    <t>cumulative impact, co location</t>
  </si>
  <si>
    <t>tb, r</t>
  </si>
  <si>
    <t>n/a</t>
  </si>
  <si>
    <t>Environmental Modelling and Software</t>
  </si>
  <si>
    <t>10.1016/j.envsoft.2020.104808</t>
  </si>
  <si>
    <t>Vickas, M., Mcmanus, P., Dey, C.</t>
  </si>
  <si>
    <t>From the Seam to the Stove: greenhouse gas assessment and the coal seam gas industry in Australia</t>
  </si>
  <si>
    <t>Assessment of GHG emissions for Coal Seam Gas; no biology here</t>
  </si>
  <si>
    <t>https://www.scopus.com/inward/record.uri?eid=2-s2.0-84921715524&amp;doi=10.1080%2f00049182.2014.986791&amp;partnerID=40&amp;md5=763fa36b7cd49f163afa5036e6fb7ffe</t>
  </si>
  <si>
    <t>Australian Geographer</t>
  </si>
  <si>
    <t>10.1080/00049182.2014.986791</t>
  </si>
  <si>
    <t>Depellegrin, D., Hansen, H.S., Schrøder, L., Bergström, L., Romagnoni, G., Steenbeek, J., Gonçalves, M., Carneiro, G., Hammar, L., Pålsson, J., Crona, J.S., Hume, D., Kotta, J., Fetissov, M., Miloš, A., Kaitaranta, J., Menegon, S.</t>
  </si>
  <si>
    <t>Current status, advancements and development needs of geospatial decision support tools for marine spatial planning in European seas</t>
  </si>
  <si>
    <t>Comparison of decision support tools for MSP</t>
  </si>
  <si>
    <t>https://www.scopus.com/inward/record.uri?eid=2-s2.0-85108067424&amp;doi=10.1016%2fj.ocecoaman.2021.105644&amp;partnerID=40&amp;md5=88bc140b3e654aca71ad7d624fae25a0</t>
  </si>
  <si>
    <t>10.1016/j.ocecoaman.2021.105644</t>
  </si>
  <si>
    <t>Kirkfeldt, T.S., Andersen, J.H.</t>
  </si>
  <si>
    <t>Assessment of collective pressure in marine spatial planning: The current approach of EU Member States</t>
  </si>
  <si>
    <t>https://www.scopus.com/inward/record.uri?eid=2-s2.0-85096447794&amp;doi=10.1016%2fj.ocecoaman.2020.105448&amp;partnerID=40&amp;md5=bdf6a5048ad39fab4aa7387f8fa5d091</t>
  </si>
  <si>
    <t>10.1016/j.ocecoaman.2020.105448</t>
  </si>
  <si>
    <t>Quemmerais-Amice, F., Barrere, J., La Rivière, M., Contin, G., Bailly, D.</t>
  </si>
  <si>
    <t>A Methodology and Tool for Mapping the Risk of Cumulative Effects on Benthic Habitats</t>
  </si>
  <si>
    <t>https://www.scopus.com/inward/record.uri?eid=2-s2.0-85096709822&amp;doi=10.3389%2ffmars.2020.569205&amp;partnerID=40&amp;md5=6196e914eed121c1973c79239eec8315</t>
  </si>
  <si>
    <t>Europe, France</t>
  </si>
  <si>
    <t>EBM, MFSD France</t>
  </si>
  <si>
    <t>ECOSYSTEM benthic habitats</t>
  </si>
  <si>
    <t>human activities and pressures</t>
  </si>
  <si>
    <t>cumulative risk</t>
  </si>
  <si>
    <t>Risk Cumulative Effects method. Spatial analysis</t>
  </si>
  <si>
    <t>Significant evolutions are still needed to improve the mapping of anthropogenic pressures generated by marine activities. This could be achieved through a more long-term work involving marine stakeholders and academic researchers with expertise on the human activities and their interactions with the environment.</t>
  </si>
  <si>
    <t>10.3389/fmars.2020.569205</t>
  </si>
  <si>
    <t>Almpanidou, V., Tsapalou, V., Chatzimentor, A., Cardona, L., Claro, F., Hostetter, P., Kaska, Y., Liu, W., Mansui, J., Miliou, A., Pietroluongo, G., Sacchi, J., Sezgin, Ç., Sözbilen, D., Mazaris, A.D.</t>
  </si>
  <si>
    <t>Foraging grounds of adult loggerhead sea turtles across the Mediterranean Sea: key sites and hotspots of risk</t>
  </si>
  <si>
    <t>https://www.scopus.com/inward/record.uri?eid=2-s2.0-85119858907&amp;doi=10.1007%2fs10531-021-02326-0&amp;partnerID=40&amp;md5=8f238cfc1432af58e1d183565a6dfd5b</t>
  </si>
  <si>
    <t>Europe, Mediterranean Sea</t>
  </si>
  <si>
    <t>SPECIES, MSP, species conservation, MSP</t>
  </si>
  <si>
    <t>VC loggerhead turtles</t>
  </si>
  <si>
    <t>fishing (4 gear types), marine pollution</t>
  </si>
  <si>
    <t>forgaing maps overlaid with risk</t>
  </si>
  <si>
    <t>Recommendations are mostly species-specific, but they do highlight the importance of spatial data in fulfilling conservation objectives</t>
  </si>
  <si>
    <t>Biodiversity and Conservation</t>
  </si>
  <si>
    <t>10.1007/s10531-021-02326-0</t>
  </si>
  <si>
    <t>Kotta, J., Fetissov, M., Szava-Kovats, R., Aps, R., Martin, G.</t>
  </si>
  <si>
    <t>Online tool to integrate evidence-based knowledge into cumulative effects assessments: Linking human pressures to multiple nature assets</t>
  </si>
  <si>
    <t>https://www.scopus.com/inward/record.uri?eid=2-s2.0-85103115900&amp;doi=10.1016%2fj.envadv.2020.100026&amp;partnerID=40&amp;md5=ab9e787518dc87c77964d84bec03eb22</t>
  </si>
  <si>
    <t>ECOSYSTEM ecosystem, birds, fish, habitats, seals</t>
  </si>
  <si>
    <t>human activity, wind farms, dredging, fisheries, habour development, extraction, tourism, aquaculture, tourism cables</t>
  </si>
  <si>
    <t>exposure to impacts</t>
  </si>
  <si>
    <t>GIS overlays of species/habitat distribution &amp; anthropogenic activity</t>
  </si>
  <si>
    <t>Environmental Advances</t>
  </si>
  <si>
    <t>10.1016/j.envadv.2020.100026</t>
  </si>
  <si>
    <t>González Del Campo, A.</t>
  </si>
  <si>
    <t>Impact assessment research in Ireland and Spain: An overview of current trends and future directions</t>
  </si>
  <si>
    <t>Review of impact assessment within academic curricula in Ireland and Spain</t>
  </si>
  <si>
    <t>https://www.scopus.com/inward/record.uri?eid=2-s2.0-84928554263&amp;doi=10.1142%2fS1464333215500076&amp;partnerID=40&amp;md5=aaebea46abcd5adc27df5d9dc9cbe484</t>
  </si>
  <si>
    <t>10.1142/S1464333215500076</t>
  </si>
  <si>
    <t>Choi, H.-J., Cho, S.-J., Hwang, T., Nam, J., Hwang, C.S.</t>
  </si>
  <si>
    <t>Cumulative Impact Assessment for Marine Spatial Planning: A Case Study of the Gyeonggi Bay in South Korea</t>
  </si>
  <si>
    <t>https://www.scopus.com/inward/record.uri?eid=2-s2.0-85116943798&amp;doi=10.2112%2fJCR-SI114-073.1&amp;partnerID=40&amp;md5=7bc6ec393cb196f741e95bc741545484</t>
  </si>
  <si>
    <t>Asia, South Korea</t>
  </si>
  <si>
    <t>ECOSYSTEM Gyeonggi Bay</t>
  </si>
  <si>
    <t>Aquaculture, fishing, trawling, power generation, fishing traffic</t>
  </si>
  <si>
    <t>Halpern calculation of CIS</t>
  </si>
  <si>
    <t>Importance of data collection and processing, improvement to mapping and modelling techniques needed</t>
  </si>
  <si>
    <t>Journal of Coastal Research</t>
  </si>
  <si>
    <t>sp1</t>
  </si>
  <si>
    <t>10.2112/JCR-SI114-073.1</t>
  </si>
  <si>
    <t>Piet, G.J., Tamis, J.E., Volwater, J., de Vries, P., van der Wal, J.T., Jongbloed, R.H.</t>
  </si>
  <si>
    <t>A roadmap towards quantitative cumulative impact assessments: Every step of the way</t>
  </si>
  <si>
    <t>https://www.scopus.com/inward/record.uri?eid=2-s2.0-85105346086&amp;doi=10.1016%2fj.scitotenv.2021.146847&amp;partnerID=40&amp;md5=4f7dc5bb25753226bb59629d271cfb59</t>
  </si>
  <si>
    <t>METHOD, EBM</t>
  </si>
  <si>
    <t>MULTIPLE VCs seabirds, seabed habitats and marine mammals</t>
  </si>
  <si>
    <t>human activities, bottom trawling, gillnet fishing, offshore wind</t>
  </si>
  <si>
    <t>spatial distribution of pressures or species, pressure-state relationships and population dynamics</t>
  </si>
  <si>
    <t>GIS, risk assessment including exposure and effect</t>
  </si>
  <si>
    <t>Provided a stepped approach to widening the use of quantitative CIA. Provides a first step of a gradual but systematic process that transforms existing comprehensive but qualitative CIAs (often based on expert judgement) into gradually more quantitative CIAs that apply the best available information and can prioritize the main threats as part of strategic advice to guide ecosystem-based management.</t>
  </si>
  <si>
    <t>10.1016/j.scitotenv.2021.146847</t>
  </si>
  <si>
    <t>Hansen, H.S., Bonnevie, I.M.</t>
  </si>
  <si>
    <t>A Toolset to Estimate the Effects of Human Activities in Maritime Spatial Planning</t>
  </si>
  <si>
    <t>https://www.scopus.com/inward/record.uri?eid=2-s2.0-85092221220&amp;doi=10.1007%2f978-3-030-58811-3_38&amp;partnerID=40&amp;md5=3782968e2812c2292804e09badbb4e95</t>
  </si>
  <si>
    <t>ECOSYSTEM baltic sea ecosystem</t>
  </si>
  <si>
    <t>pressure index, conflict-synergy analysis (MSP)</t>
  </si>
  <si>
    <t xml:space="preserve">MYTILUS CIA tool, evolved from Halpern 2008 </t>
  </si>
  <si>
    <t xml:space="preserve">EcoImpactMapper, Tools4MSP, and MYTILUS examples of tools for CIA. Connected with research programmes, development can stop post research funding. Source code typically available, able to evolve, e.g. this paper that integrates human activity interactions as well as ecological outputs. Uncertainty of inputs and hence outputs remains a key challenge. </t>
  </si>
  <si>
    <t>Lecture Notes in Computer Science (including subseries Lecture Notes in Artificial Intelligence and Lecture Notes in Bioinformatics)</t>
  </si>
  <si>
    <t>12252 LNCS</t>
  </si>
  <si>
    <t>10.1007/978-3-030-58811-3_38</t>
  </si>
  <si>
    <t>Rehhausen, A.</t>
  </si>
  <si>
    <t>The art of underperforming SEA – Symptomatic narratives from Germany</t>
  </si>
  <si>
    <t>https://www.scopus.com/inward/record.uri?eid=2-s2.0-85066802226&amp;doi=10.1016%2fj.eiar.2019.106280&amp;partnerID=40&amp;md5=01e5e51b6c77f28dd784ed1006b66fed</t>
  </si>
  <si>
    <t>Europe, Germany</t>
  </si>
  <si>
    <t>EIA, Assessing effectiviness of SEA</t>
  </si>
  <si>
    <t>ECOSYSTEM Germany</t>
  </si>
  <si>
    <t>Need to "to strengthen a more collaborative planning ap-
proach, to build SEA capacity within SEA responsible agencies, and to clarify SEA regulations."</t>
  </si>
  <si>
    <t>10.1016/j.eiar.2019.106280</t>
  </si>
  <si>
    <t>Clarke, C., Lonsdale, J.-A., Judd, A., Cormier, R., Martini, N., Agius, S., Cavallaro, K., Oliver, J., Van Bloemestein, U., du Toit, J.</t>
  </si>
  <si>
    <t>Cumulative effect assessment in the marine environment: A focus on the London protocol/ London convention</t>
  </si>
  <si>
    <t>https://www.scopus.com/inward/record.uri?eid=2-s2.0-85134342716&amp;doi=10.1016%2fj.envsci.2022.07.006&amp;partnerID=40&amp;md5=b36d19b63902137402437bbd2ec61df6</t>
  </si>
  <si>
    <t>10.1016/j.envsci.2022.07.006</t>
  </si>
  <si>
    <t>Madon, B., Le Guyader, D., Jung, J.-L., De Montgolfier, B., Lopez, P.J., Foulquier, E., Bouveret, L., Le Berre, I.</t>
  </si>
  <si>
    <t>Pairing AIS data and underwater topography to assess maritime traffic pressures on cetaceans: Case study in the Guadeloupean waters of the Agoa sanctuary</t>
  </si>
  <si>
    <t>https://www.scopus.com/inward/record.uri?eid=2-s2.0-85132776023&amp;doi=10.1016%2fj.marpol.2022.105160&amp;partnerID=40&amp;md5=3644bab754bddb57cee15ce95e6d040d</t>
  </si>
  <si>
    <t>North America Caribbean</t>
  </si>
  <si>
    <t>MULTIPLE VCs cetaceans</t>
  </si>
  <si>
    <t>marine traffic</t>
  </si>
  <si>
    <t>marine traffic pressure indicators</t>
  </si>
  <si>
    <t>simple CEA framework</t>
  </si>
  <si>
    <t>trade-offs have to be found between conservation goals and socio-economic needs. An adaptive management could be strategic to take into account the variation in maritime traffic patterns highlighted in this study</t>
  </si>
  <si>
    <t>10.1016/j.marpol.2022.105160</t>
  </si>
  <si>
    <t>Hague, E.L., Sparling, C.E., Morris, C., Vaughan, D., Walker, R., Culloch, R.M., Lyndon, A.R., Fernandes, T.F., McWhinnie, L.H.</t>
  </si>
  <si>
    <t>Same Space, Different Standards: A Review of Cumulative Effects Assessment Practice for Marine Mammals</t>
  </si>
  <si>
    <t>https://www.scopus.com/inward/record.uri?eid=2-s2.0-85128372808&amp;doi=10.3389%2ffmars.2022.822467&amp;partnerID=40&amp;md5=ace6704756fb82d742b9f2e4faf9b577</t>
  </si>
  <si>
    <t>METHOD, Large variation in existing CEAs for marine mammals</t>
  </si>
  <si>
    <t>MULTIPLE VCs Marine mammals</t>
  </si>
  <si>
    <t>Aquaculture, OWF, oil and gas development, dredging, harbour development, wave/tidal energy</t>
  </si>
  <si>
    <t>score and ranking of existing CEAs</t>
  </si>
  <si>
    <t>Wide variability in CEAs over same species and areas, need to improve and standardize CEAS, particularly across industries.</t>
  </si>
  <si>
    <t>10.3389/fmars.2022.822467</t>
  </si>
  <si>
    <t>Brignon, J.-M., Lejart, M., Nexer, M., Michel, S., Quentric, A., Thiebaud, L.</t>
  </si>
  <si>
    <t>A risk-based method to prioritize cumulative impacts assessment on marine biodiversity and research policy for offshore wind farms in France</t>
  </si>
  <si>
    <t>https://www.scopus.com/inward/record.uri?eid=2-s2.0-85120727971&amp;doi=10.1016%2fj.envsci.2021.12.003&amp;partnerID=40&amp;md5=cfb8f9b125ebb69068b969f3d9ca1d4d</t>
  </si>
  <si>
    <t>ENERGY, Offshore Wind</t>
  </si>
  <si>
    <t>ECOSYSTEM Ecosystem, habitats/communities, fish, turtles, marine mammals, birds, bats</t>
  </si>
  <si>
    <t>offshore wind</t>
  </si>
  <si>
    <t>scoring of each receptor &amp; stressor pair</t>
  </si>
  <si>
    <t>expert based scoring of receptors and impact pathways</t>
  </si>
  <si>
    <t>risk based approaches useful for avoiding "paralysis by analysis"</t>
  </si>
  <si>
    <t>10.1016/j.envsci.2021.12.003</t>
  </si>
  <si>
    <t>Tamis, J.E., Jongbloed, R.H., Piet, G.J., Jak, R.G.</t>
  </si>
  <si>
    <t>Developing an Environmental Impact Assessment for Floating Island Applications</t>
  </si>
  <si>
    <t>https://www.scopus.com/inward/record.uri?eid=2-s2.0-85105453236&amp;doi=10.3389%2ffmars.2021.664055&amp;partnerID=40&amp;md5=b5d9c09e355f8db94c80ede2b31d9077</t>
  </si>
  <si>
    <t>Europe, North Sea, Mediterranean Sea</t>
  </si>
  <si>
    <t>EIA, EIA streamlining, EIA scoping improvement</t>
  </si>
  <si>
    <t>ECOSYSTEM Ecosystem, ecosystem components</t>
  </si>
  <si>
    <t>Floating islands</t>
  </si>
  <si>
    <t>exposure and likelihood of impact</t>
  </si>
  <si>
    <t>cc shortlist of likely negative and positive impacts</t>
  </si>
  <si>
    <t>The approach presented here is intended to provide a basis and initial guidelines for future EIAs for floating island and platform applications. Also, the results provide a first indication of the likely threats to the ecosystem and its components that may emerge from these activities and their pressures. As such, it provides a basis to adapt design, implementation and operation of the platforms to mitigate the identified negative impacts (or possibly increase the benefits) on the environment.</t>
  </si>
  <si>
    <t>10.3389/fmars.2021.664055</t>
  </si>
  <si>
    <t>Wing Goodale, M., Milman, A., Griffin, C.R.</t>
  </si>
  <si>
    <t>Assessing the cumulative adverse effects of offshore wind energy development on seabird foraging guilds along the East Coast of the United States</t>
  </si>
  <si>
    <t>e,m</t>
  </si>
  <si>
    <t>MULTIPLE VCs seabirds</t>
  </si>
  <si>
    <t>CE index, Average percent of poplation exposed</t>
  </si>
  <si>
    <t>abundance models joined with stressor maps</t>
  </si>
  <si>
    <t>cc cumulative exposure curves</t>
  </si>
  <si>
    <t>Mitigation efforts focused on reducing habitat loss are likely to be more effective in reducing effects on seabirds</t>
  </si>
  <si>
    <t>Thaxter, C.B., Ross‐Smith, V.H., Bouten, W., Clark, N.A., Conway, G.J., Masden, E.A., Clewley, G.D., Barber, L.J. and Burton, N.H.</t>
  </si>
  <si>
    <t>Avian vulnerability to wind farm collision through the year: Insights from lesser black-backed gulls (Larus fuscus) tracked from multiple breeding colonies</t>
  </si>
  <si>
    <t>ENERGY, Wind Farms</t>
  </si>
  <si>
    <t>VC Lesser black-backed Gull</t>
  </si>
  <si>
    <t>wind farm collision risk</t>
  </si>
  <si>
    <t>vulnerability to collision</t>
  </si>
  <si>
    <t>modelled collision risk</t>
  </si>
  <si>
    <t>With an ever‐expanding global renewable energy footprint, methods that employ a comprehensive approach towards the conservation of species throughout their range and annual cycle such as these are sorely needed</t>
  </si>
  <si>
    <t>https://doi.org/10.1111/1365-2664.13488</t>
  </si>
  <si>
    <t>Gauld, J.G., Silva, J.P., Atkinson, P.W., Record, P., Acácio, M., Arkumarev, V., Blas, J., Bouten, W., Burton, N., Catry, I., Champagnon, J., Clewley, G.D., Dagys, M., Duriez, O., Exo, K.-M., Fiedler, W., Flack, A., Friedemann, G., Fritz, J., Garcia-Ripolles, C., Garthe, S., Giunchi, D., Grozdanov, A., Harel, R., Humphreys, E.M., Janssen, R., Kölzsch, A., Kulikova, O., Lameris, T.K., López-López, P., Masden, E.A., Monti, F., Nathan, R., Nikolov, S., Oppel, S., Peshev, H., Phipps, L., Pokrovsky, I., Ross-Smith, V.H., Saravia, V., Scragg, E.S., Sforzi, A., Stoynov, E., Thaxter, C., Van Steelant, W., van Toor, M., Vorneweg, B., Waldenström, J., Wikelski, M., Žydelis, R., Franco, A.M.A.</t>
  </si>
  <si>
    <t>Hotspots in the grid: Avian sensitivity and vulnerability to collision risk from energy infrastructure interactions in Europe and North Africa</t>
  </si>
  <si>
    <t>https://onlinelibrary.wiley.com/doi/10.1111/1365-2664.14160</t>
  </si>
  <si>
    <t>Europe, Africa</t>
  </si>
  <si>
    <t>ENERGY, SPECIES, species conservation</t>
  </si>
  <si>
    <t>MULTIPLE VCs migratory birds</t>
  </si>
  <si>
    <t>energy infrastructure (wind turbines / power lines)</t>
  </si>
  <si>
    <t>collision risk</t>
  </si>
  <si>
    <t>GPS tracking data; susceptibility scores and energy infrastructure map</t>
  </si>
  <si>
    <t>for areas with sufficient GPS tracking data, our sensitivity maps can inform where new wind farms and power lines should not be constructed and help include consideration of these impacts early in the site selection process for developments. Moreover, the vulnerability maps can help more effectively target areas for surveys to identify specific locations where mitigation of existing wind farms and power lines should be implemented</t>
  </si>
  <si>
    <t>10.1111/1365-2664.14160</t>
  </si>
  <si>
    <t>Agbayani, S., Picco, C.M., Alidina, H.M.</t>
  </si>
  <si>
    <t>Cumulative impact of bottom fisheries on benthic habitats: A quantitative spatial assessment in British Columbia, Canada</t>
  </si>
  <si>
    <t>EBM, Ecosystem approach to managing fisheries</t>
  </si>
  <si>
    <t>ECOSYSTEM Benthic habitats in Canada</t>
  </si>
  <si>
    <t>Fishing effort for 12 different fisheries with different species/gear</t>
  </si>
  <si>
    <t>Impact score</t>
  </si>
  <si>
    <t>GIS, impact scores</t>
  </si>
  <si>
    <t>pm, impact scores</t>
  </si>
  <si>
    <t>Paucity of data to inform assessments, usefulness of assessments in MSP</t>
  </si>
  <si>
    <t>10.1016/j.ocecoaman.2015.08.015</t>
  </si>
  <si>
    <t>Korpinen, S. and Anderson, JH</t>
  </si>
  <si>
    <t>A global review of cumulative pressure and impact assessments in marine environments</t>
  </si>
  <si>
    <t>10.3389/fmars.2016.00153</t>
  </si>
  <si>
    <t>All Open Access</t>
  </si>
  <si>
    <t>Harris, L., Nel, R., Holness, S. and Schoeman, D.,</t>
  </si>
  <si>
    <t>Quantifying cumulative threats to sandy beach ecosystems: A tool to guide ecosystem-based management beyond coastal reserves</t>
  </si>
  <si>
    <t>Beaches are terrestrial, so I don't think it falls in our remit</t>
  </si>
  <si>
    <t>https://doi.org/10.1016/j.ocecoaman.2015.03.003</t>
  </si>
  <si>
    <t>Murray, C.C., Agbayani, S. and Ban, N.C.</t>
  </si>
  <si>
    <t>Cumulative effects of planned industrial development and climate change on marine ecosystems.</t>
  </si>
  <si>
    <t>EBM, MSP, increasing industry and climate change</t>
  </si>
  <si>
    <t>agriculture, forestry, cutblocks, logblooms, foresetry roads, aquaculture, industry and pipelines, mining, climate change</t>
  </si>
  <si>
    <t>cumulative effects scores</t>
  </si>
  <si>
    <t>GIS, Halpern et al. 2008</t>
  </si>
  <si>
    <t>relative impact depends on scale of the analysis, interactions between development and climate change are important</t>
  </si>
  <si>
    <t>https://doi.org/10.1016/j.gecco.2015.06.003</t>
  </si>
  <si>
    <t>Christiansen, F., Bertulli, C.G., Rasmussen, M.H. and Lusseau, D.</t>
  </si>
  <si>
    <t>Estimating cumulative exposure of wildlife to non‐lethal disturbance using spatially explicit capture–recapture models</t>
  </si>
  <si>
    <t>Europe, Iceland</t>
  </si>
  <si>
    <t>SPECIES, Whale-watching</t>
  </si>
  <si>
    <t>VC minke whale</t>
  </si>
  <si>
    <t>disturbance by whale-watching boats</t>
  </si>
  <si>
    <t>number of hours per season exposed to whale watching boat</t>
  </si>
  <si>
    <t>mark-recapture analysis based on photographs</t>
  </si>
  <si>
    <t xml:space="preserve">Cumulative exposure calculation put into context of natural variation and identified to be insignificant. Useful finding. Investigation into the model parameters and assumptions highlights how these introduce variability in findings. </t>
  </si>
  <si>
    <t>https://doi.org/10.1002/jwmg.836</t>
  </si>
  <si>
    <t>Grech, A., Hanert, E, McKenzie, L., Rasheed, M., Thomas, C., Tol, S., Wang, M., Waycott, M., Wolter, J., Coles, R.</t>
  </si>
  <si>
    <t>Predicting the cumulative effects of multiple disturbances on seagrass connectivity</t>
  </si>
  <si>
    <t>disturbance events, storms, development, flooding</t>
  </si>
  <si>
    <t>habitat connectivity</t>
  </si>
  <si>
    <t xml:space="preserve">GIS, network analysis, </t>
  </si>
  <si>
    <t>pm habitat connectivity and recovery map</t>
  </si>
  <si>
    <t>Identifying and protecting pathways of connectivity are critical to effective conservation outcomes because they support population persistence, ecosystem function and biological diversity (Steneck et al., 2009). However, connectivity estimates are rarely incorporated into conservation decision-making because of a lack of quantitative data on dispersal pathways and the spatial scale and extent to which populations are connected. Empirical measures of connectivity are limited to a few marine species due to cost and logistical constraints. Biophysical models predict the movement of individuals by tracking particles using numerical models to describe the motion of waters, and biological parameters to define the attributes of a species. We identify locations where empirical studies could be used to assess the production of propagules to verify the conclusions of our study. Combining the outputs of biophysical models and network analysis offers a powerful framework for understanding the connectivity in marine and coastal ecosystems and identifying important sites that support population persistence.</t>
  </si>
  <si>
    <t>Global Change Biology</t>
  </si>
  <si>
    <t>10.1111/gcb.14127</t>
  </si>
  <si>
    <t>Hodgson, EE, Halpern, B., Essington, TE</t>
  </si>
  <si>
    <t>Moving beyond silos in cumulative effects assessment</t>
  </si>
  <si>
    <t>METHOD, Improving CEA</t>
  </si>
  <si>
    <t>Authors provide advice for improving CEA: priortize risk based approaches that account for uncertainty, establish an underlying theory for when we think impacts will occur, defined subdiscipline for CE, common set of definitions and methods, open data</t>
  </si>
  <si>
    <t>Frontiers in Ecology and Evolution</t>
  </si>
  <si>
    <t>10.3389/fevo.2019.00211</t>
  </si>
  <si>
    <t>Clark, D., Goodwin, E., Sinner, J., Ellis, J. and Singh, G.</t>
  </si>
  <si>
    <t>Validation and limitations of a cumulative impact model for an estuary</t>
  </si>
  <si>
    <t>https://www.sciencedirect.com/science/article/pii/S0964569115300648</t>
  </si>
  <si>
    <t xml:space="preserve">EBM, estuary management </t>
  </si>
  <si>
    <t>ECOSYSTEM mangroves, seagrass, shellfish beds, rocky reef, mud, intertidal sand, subtidal sand</t>
  </si>
  <si>
    <t>sedimentation, recreational fishing, metals, dredging, physical structures, reclamation, causeways and nutrients</t>
  </si>
  <si>
    <t>impact weights, vulnerability scores, cumulative impact</t>
  </si>
  <si>
    <t>cc, pm,</t>
  </si>
  <si>
    <t>importance of  expert opinon  regarding decisions on scope of study domain, spatial resolution</t>
  </si>
  <si>
    <t>https://doi.org/10.1016/j.ocecoaman.2015.11.013</t>
  </si>
  <si>
    <t>Tulloch, Vivitskaia JD, Megan S. Adams, Tara G. Martin, Ayesha IT Tulloch, Rebecca Martone, Stephanie Avery-Gomm, and Cathryn C. Murray</t>
  </si>
  <si>
    <t>Accounting for direct and indirect cumulative effects of anthropogenic pressures on salmon-and herring-linked land and ocean ecosystems</t>
  </si>
  <si>
    <t>EBM, Linkages between land and sea</t>
  </si>
  <si>
    <t>MULTIPLE VCs Salmon and herring</t>
  </si>
  <si>
    <t>fisheries, aquaculture, vessel traffic, marine tourism, oil and gas extraction, renewable energy, pollution, harbours, ports, forestry, land conversion, land based tourism, mining, energy production, transport, population centers</t>
  </si>
  <si>
    <t>Monte Carlo, GLMs, Spearman rank correlation test</t>
  </si>
  <si>
    <t>Need to account for land-based pressures when assessing the cumulative impacts on the marine environment</t>
  </si>
  <si>
    <t>https://doi.org/10.1098/rstb.2021.0130</t>
  </si>
  <si>
    <t>Murray, CC., Hannah, L., Doniol-Valcroze, Wright, B., Stredulinsky, E., Locke, A., Lacy, R.a</t>
  </si>
  <si>
    <t>Cumulative effects assessment for Northern and Southern resident killer whales in the Northwest Pacific</t>
  </si>
  <si>
    <t>SPECIES, Decline of southern resident killer whales</t>
  </si>
  <si>
    <t>VC Southern and Northern Resident Killer Whales in the Pacific Northwest</t>
  </si>
  <si>
    <t>prey availability, acoutistic and physical disturbance, environmental contaminents</t>
  </si>
  <si>
    <t>population growth/decline</t>
  </si>
  <si>
    <t>PVA, Pathways of Effects</t>
  </si>
  <si>
    <t>Importance of considering stressors collectively, need to have an iterative approach to capture changes in existing threats and new threats</t>
  </si>
  <si>
    <t>Fisheries and Oceans Canada</t>
  </si>
  <si>
    <t>Government Report</t>
  </si>
  <si>
    <t>Thrush, S.F., Hewitt, J.E., Gladstone‐Gallagher, R.V., Savage, C., Lundquist, C., O’Meara, T., Vieillard, A., Hillman, J.R., Mangan, S., Douglas, E.J. and Clark, D.E.</t>
  </si>
  <si>
    <t>Cumulative stressors reduce the self‐regulating capacity of coastal ecosystems.</t>
  </si>
  <si>
    <t xml:space="preserve">m,e </t>
  </si>
  <si>
    <t xml:space="preserve">EBM, estuary </t>
  </si>
  <si>
    <t xml:space="preserve">MULTIPLE VCs shellfish (Austrovenus stutchburyi and Macomona liliana) </t>
  </si>
  <si>
    <t>shellfish harvesting, eutrophication and sediment inputs</t>
  </si>
  <si>
    <t xml:space="preserve">Regression tree analyses </t>
  </si>
  <si>
    <t>Structural Equation Models</t>
  </si>
  <si>
    <t>cc, population exposure</t>
  </si>
  <si>
    <t>he need for multiple complementary management actions and a move away from approaches that focus on stressors and not ecosystem responses, involving the application of “set and forget” environmental policies risk unintended consequences</t>
  </si>
  <si>
    <t>https://doi.org/10.1002/eap.2223</t>
  </si>
  <si>
    <t>Goodale, M.W. and Milman, A.,</t>
  </si>
  <si>
    <t>Assessing Cumulative Exposure of Northern Gannets to Offshore Wind Farms.</t>
  </si>
  <si>
    <t>https://wildlife.onlinelibrary.wiley.com/doi/epdf/10.1002/wsb.1087?saml_referrer</t>
  </si>
  <si>
    <t xml:space="preserve">SPECIES, species conservation </t>
  </si>
  <si>
    <t>VC northern gannet (Morus bassanus)</t>
  </si>
  <si>
    <t>offshore wind farms</t>
  </si>
  <si>
    <t>impact on population due to collision and displacement</t>
  </si>
  <si>
    <t>modeled survey data</t>
  </si>
  <si>
    <t>management actions should focus on efforts to minimize adverse effects at each wind farm rather than avoiding exposure through siting decisions</t>
  </si>
  <si>
    <t>The Wildlife Society</t>
  </si>
  <si>
    <t>https://doi.org/10.1002/wsb.1087</t>
  </si>
  <si>
    <t>Caine, C.A.,</t>
  </si>
  <si>
    <t>The race to the water for offshore renewable energy: assessing cumulative and in-combination impacts for offshore renewable energy developments.</t>
  </si>
  <si>
    <t>Seeks to improve UK constenting process</t>
  </si>
  <si>
    <t>https://doi.org/10.1093/jel/eqz031</t>
  </si>
  <si>
    <t>Erikstad, L., Hagen, D., Stange, E. and Bakkestuen, V.</t>
  </si>
  <si>
    <t>Evaluating cumulative effects of small scale hydropower development using GIS modelling and representativeness assessments.</t>
  </si>
  <si>
    <t>Europe, Norway</t>
  </si>
  <si>
    <t>ENERGY, hydropower</t>
  </si>
  <si>
    <t>ECOSYSTEM bioclimatic segments (surrogate for vegetation)</t>
  </si>
  <si>
    <t>hydropower projects</t>
  </si>
  <si>
    <t>proportion of bioclimatic segments exposed to hydropower</t>
  </si>
  <si>
    <t>Categoratisation of biotypes using PCA overlaid with existing &amp; potential hydropower schemes</t>
  </si>
  <si>
    <t>When cumulative effects should be studied, methods to describe and calculate effects like we have presented in this article, are important to provide assessment background based on solid data and knowledge. This is consistent with Smit and Spaling (1995) when they conclude that “there is no standard methods of cumulative assessment and “for comprehensive CEA, a mix of methods is appropriate, perhaps necessary”</t>
  </si>
  <si>
    <t>https://doi.org/10.1016/j.eiar.2020.106458</t>
  </si>
  <si>
    <t>Furlan, E., Torresan, S., Critto, A., Lovato, T., Solidoro, C., Lazzari, P. and Marcomini, A.,</t>
  </si>
  <si>
    <t>Cumulative Impact Index for the Adriatic Sea: Accounting for interactions among climate and anthropogenic pressures.</t>
  </si>
  <si>
    <t>ECOSYSTEM Ecosystem</t>
  </si>
  <si>
    <t>human activities, climate change</t>
  </si>
  <si>
    <t xml:space="preserve">DPSIR, Halpern, GIS, Expert opinion, The development of the CI-Index is part of a more complex tiered approach, which starts from spatial modelling of individual pressures (presented in Furlan et al., 2018) to then focuses on the evaluation of cumulative impacts induced by interactive pressures and, finally, move to scenario analysis through the application of Bayesian Networks techniques (point being the iterative approach), Overall a phased approach, 1) integrating metrics and projections of climate, ocean, bio-geochemical and anthropogenic pressures the multi-hazard interactions assessment allows the analysis of the interactive effects of multiple pressures acting on the same spatial unit, 2) the exposure assessment identifies and localizes key receptors that could be subject to potential losses, 3) vulnerability assessment using maps to see which receptors could be adversely affected by multiple types of hazards, according to their physical and environmental features, 4) risk assessment phase aggregating information into risk maps relative to stressors, 5) CIA integrating analysed risks into a Cumulative Index.  </t>
  </si>
  <si>
    <t>cc Integrated index for the evaluation of cumulative impacts</t>
  </si>
  <si>
    <t>For vulnerability assessment, more accurate spatial models coupling vulnerability of marine ecosystems to the selected pressures, should be considered for a joint evaluation of their recovery potential and resilience to perturbations. CI-Index) integrating different metrics and scenarios of climate, ocean, biogeochemical and anthropogenic pressures (e.g. temperature variation, shipping traffic, aquaculture, ports activities, nutrients input) to evaluate cumulative impacts produced by interactive pressures in the Adriatic Sea case study area. Compared to the approach presented in Furlan et al. (2018), the key novelty of the CI-Index lies on the identification and evaluation of interactions and possible cumulative impacts induced by climate-related drivers (e.g. sea surface temperature variation) in combination with local to regional anthropogenic pressures (i.e. shipping traffic, aquaculture activities, chemical pollution by oil-spill).</t>
  </si>
  <si>
    <t>https://doi.org/10.1016/j.scitotenv.2019.03.021</t>
  </si>
  <si>
    <t>Jones, FC</t>
  </si>
  <si>
    <t>Cumulative effects assessment: theoretical underpinnings and big problems</t>
  </si>
  <si>
    <t>For CEA to be effective, sustainability goals need to be defined as measurable targets, percaution needs to be taken when manageing human activities for cumulative effects</t>
  </si>
  <si>
    <t>Environmental Review</t>
  </si>
  <si>
    <t>10.1139/er-2015-0073</t>
  </si>
  <si>
    <t>Fang, X., Hao, C.L., Cheng, C.G., Ni, W., Wang, J.C. and Zhang, Y.F.</t>
  </si>
  <si>
    <t>Pressure analysis and spatial quantitative assessment of impact of human activities on lagoon ecosystem: a case study in Xincun and Li’an Lagoons, Hainan, China</t>
  </si>
  <si>
    <t>land based (6.67% of the sea area affected)</t>
  </si>
  <si>
    <t>10.15666/aeer/1605_62536266</t>
  </si>
  <si>
    <t>Guarnieri, G., Bevilacqua, S., De Leo, F., Farella, G., Maffia, A., Terlizzi, A. and Fraschetti, S.</t>
  </si>
  <si>
    <t>The challenge of planning conservation strategies in threatened seascapes: understanding the role of fine scale assessments of community response to cumulative human pressures</t>
  </si>
  <si>
    <t>MSP, CEA rare, but needed</t>
  </si>
  <si>
    <t>ECOSYSTEM coastal marine habitats</t>
  </si>
  <si>
    <t>Urban and coastal development, erosion, vessel traffic, water quality, mostly proxy measures</t>
  </si>
  <si>
    <t>percent coverage of assemblage</t>
  </si>
  <si>
    <t>PCA, cluster analysis, PERMANOVA, PERMDISP</t>
  </si>
  <si>
    <t>cc Indicators of statistical signficance</t>
  </si>
  <si>
    <t>evaluations of local scale effects are needed to complement broad scale management strategies in order for their to be sustainable use of the marine environment, Our results demonstrate that the assessment of habitat vulnerability based on an expert opinion can be a practical solution in large-scale evaluations of potential effect of human pressure, but is probably unrepresentative of the actual vulnerability at local scale</t>
  </si>
  <si>
    <t>https://doi.org/10.1371/journal.pone.0149253</t>
  </si>
  <si>
    <t>Davies, K.K., Fisher, K.T., Couzens, G., Allison, A., van Puten, E.I., Dambacher, J.M., Foley, M. and Lundquist, C.J.</t>
  </si>
  <si>
    <t>Trans-Tasman cumulative effects management: A comparative study</t>
  </si>
  <si>
    <t>METHOD, Comparison of CEA to help determine why certain issues persist</t>
  </si>
  <si>
    <t>ECOSYSTEM Great Barrier Reef</t>
  </si>
  <si>
    <t>climate change, pollution, tourism, fishing</t>
  </si>
  <si>
    <t>Three main issues with CEA: fragmented legislative regimes, lack of standardized long-term data, poor integration of socio-economic and cultural values. Both case studies illustrate that cumulative effects management is especially complicated by: fragmented legislative regimes and institutions that cannot account for cross-scale or cross-sector interactions; chronic data scarcity and high levels of uncertainty that make system-based assessments and predictions challenging; and often conflicting societal and economic expectations, values, and rights that are poorly integrated into management decision-making.</t>
  </si>
  <si>
    <t>Count total</t>
  </si>
  <si>
    <t>Count Y</t>
  </si>
  <si>
    <t>count l</t>
  </si>
  <si>
    <t>count y</t>
  </si>
  <si>
    <t>Count N</t>
  </si>
  <si>
    <t>count r</t>
  </si>
  <si>
    <t>count n</t>
  </si>
  <si>
    <t>Count P</t>
  </si>
  <si>
    <t>count tb</t>
  </si>
  <si>
    <t>count na</t>
  </si>
  <si>
    <t>count r, tb</t>
  </si>
  <si>
    <t>ECOSYSTEM</t>
  </si>
  <si>
    <t>count l, r, tb</t>
  </si>
  <si>
    <t>Count 1</t>
  </si>
  <si>
    <t>Count 2</t>
  </si>
  <si>
    <t>Count 3</t>
  </si>
  <si>
    <t>count s</t>
  </si>
  <si>
    <t>Count 'na'</t>
  </si>
  <si>
    <t>count t</t>
  </si>
  <si>
    <t>europe</t>
  </si>
  <si>
    <t>north america</t>
  </si>
  <si>
    <t>Count e</t>
  </si>
  <si>
    <t>south america</t>
  </si>
  <si>
    <t>Count m</t>
  </si>
  <si>
    <t>oceania</t>
  </si>
  <si>
    <t>Count e, m</t>
  </si>
  <si>
    <t>Asia</t>
  </si>
  <si>
    <t>Count mv</t>
  </si>
  <si>
    <t>Africa</t>
  </si>
  <si>
    <t>global</t>
  </si>
  <si>
    <t>diagnosis, pressure map</t>
  </si>
  <si>
    <t>map of management zones</t>
  </si>
  <si>
    <t>care should be given to how socio-economic activities, their impact on the ecosystems, and related costs are incorporated into planning.</t>
  </si>
  <si>
    <t>conservation priority areas, cumulative risk distribution</t>
  </si>
  <si>
    <t>Distance of industrial sites to turtle nesting sites</t>
  </si>
  <si>
    <t>annual number of collision involving kittiwake from Helgoland colony</t>
  </si>
  <si>
    <t>Change in water quality indicators</t>
  </si>
  <si>
    <t>"future design and implementation of ecological restoration projects should take into account improving not only hydrodynamic conditions but also marine biodiversity."</t>
  </si>
  <si>
    <t>shortlist of likely negative and positive impacts</t>
  </si>
  <si>
    <t>cumulative exposure curves</t>
  </si>
  <si>
    <t>habitat connectivity and recovery map</t>
  </si>
  <si>
    <t>Integrated index for the evaluation of cumulative impacts</t>
  </si>
  <si>
    <t>Indicators of statistical signficance</t>
  </si>
  <si>
    <t>count pm</t>
  </si>
  <si>
    <t>count cc</t>
  </si>
  <si>
    <t>count dc</t>
  </si>
  <si>
    <t>count ra</t>
  </si>
  <si>
    <t>MSP seems to be cropping up more frequently in recent years, similar requirements, unclear if CEA toolbox is well known to MSP practitioners. Key positive trend is that MSP seems to be stimulating CEA with explicit legislative and application links (e.g. Diggon et al., 2022; Canada; Farella et al., 2021, Italy).</t>
  </si>
  <si>
    <t xml:space="preserve">Benchmarked indices are important to stop shifting baselines sensu Pauly (). </t>
  </si>
  <si>
    <t>Shift towards case examples and comparative analysis</t>
  </si>
  <si>
    <t xml:space="preserve">CEA spatial outputs good at highlighting where cumulative effects are likely where there is overlapping pressure and receptor data. Remains a challenge to link CEAs to diagnosis of specific situations. A further challenge seems to be how to integrate such CEA findings into decision making, both to focus monitoring and investigation, and in relation to planning and licensing. </t>
  </si>
  <si>
    <t>Expert opinion remains intrinsic to most CEAs, including data rich CEAs, to estimate the cumulative impact and cumulative contribution of specific impacts relative to receptors</t>
  </si>
  <si>
    <t>A couple of review type papers highlighting the need for considering multiple types of evidence (e.g. qualitative &amp; quantitative)</t>
  </si>
  <si>
    <t xml:space="preserve">There are lots of formulae to quantify CEA, should we consider how different these are? </t>
  </si>
  <si>
    <t>Synergies between MSP and CEA: The effectiveness of CEA application linked to the formal planning process, decision making and how implementation is monitored etc - project level CEA in the Adriatic and non statutory MSP in Sweden</t>
  </si>
  <si>
    <t>Lots of countries taking similar approaches (wheel reinvention) - map/model receptors &amp; overlay predictors - need for more dialogue to develop effective framework rather than subtle modifications to same approach</t>
  </si>
  <si>
    <t>Getting good at understanding exposure, but not so good at understanding the consequences of that exposure - the "so what?" question</t>
  </si>
  <si>
    <t>Clear need to bridge gap between designing frameworks and approaches and making sure these are functional within existing legislation and processes, e.g. Tamis et al 2022</t>
  </si>
  <si>
    <t xml:space="preserve">Most modelled approaches talk about the need for improved spatial resolution, including to capture and understand local phenomena (Furlan et al., 2019). CAS issue. What do we need to focus on, what scales matter?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</si>
</sst>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yy"/>
  </numFmts>
  <fonts count="15">
    <font>
      <sz val="12"/>
      <color theme="1"/>
      <name val="Calibri"/>
      <scheme val="minor"/>
    </font>
    <font>
      <b/>
      <sz val="12"/>
      <color theme="1"/>
      <name val="Calibri"/>
      <family val="2"/>
    </font>
    <font>
      <sz val="12"/>
      <color theme="1"/>
      <name val="Calibri"/>
      <family val="2"/>
      <scheme val="minor"/>
    </font>
    <font>
      <b/>
      <sz val="12"/>
      <color theme="1"/>
      <name val="Calibri"/>
      <family val="2"/>
      <scheme val="minor"/>
    </font>
    <font>
      <i/>
      <sz val="12"/>
      <color theme="1"/>
      <name val="Calibri"/>
      <family val="2"/>
      <scheme val="minor"/>
    </font>
    <font>
      <u/>
      <sz val="12"/>
      <color rgb="FF0000FF"/>
      <name val="Calibri"/>
      <family val="2"/>
    </font>
    <font>
      <u/>
      <sz val="12"/>
      <color rgb="FF0000FF"/>
      <name val="Calibri"/>
      <family val="2"/>
    </font>
    <font>
      <sz val="12"/>
      <color rgb="FF000000"/>
      <name val="Calibri"/>
      <family val="2"/>
    </font>
    <font>
      <sz val="12"/>
      <color rgb="FF000000"/>
      <name val="Roboto"/>
    </font>
    <font>
      <sz val="12"/>
      <color theme="1"/>
      <name val="Calibri"/>
      <family val="2"/>
    </font>
    <font>
      <u/>
      <sz val="13"/>
      <color rgb="FF006FB7"/>
      <name val="&quot;Source Sans Pro&quot;"/>
    </font>
    <font>
      <sz val="12"/>
      <color rgb="FF5D5D5D"/>
      <name val="&quot;Helvetica Neue&quot;"/>
    </font>
    <font>
      <u/>
      <sz val="9"/>
      <color rgb="FF3DB5B0"/>
      <name val="&quot;Helvetica Neue&quot;"/>
    </font>
    <font>
      <sz val="12"/>
      <color theme="1"/>
      <name val="Calibri"/>
      <family val="2"/>
    </font>
    <font>
      <u/>
      <sz val="11"/>
      <color rgb="FF262626"/>
      <name val="Open_sansregular"/>
    </font>
  </fonts>
  <fills count="13">
    <fill>
      <patternFill patternType="none"/>
    </fill>
    <fill>
      <patternFill patternType="gray125"/>
    </fill>
    <fill>
      <patternFill patternType="solid">
        <fgColor rgb="FFFFFFFF"/>
        <bgColor rgb="FFFFFFFF"/>
      </patternFill>
    </fill>
    <fill>
      <patternFill patternType="solid">
        <fgColor rgb="FFD9D2E9"/>
        <bgColor rgb="FFD9D2E9"/>
      </patternFill>
    </fill>
    <fill>
      <patternFill patternType="solid">
        <fgColor rgb="FFFCE5CD"/>
        <bgColor rgb="FFFCE5CD"/>
      </patternFill>
    </fill>
    <fill>
      <patternFill patternType="solid">
        <fgColor rgb="FFE6B8AF"/>
        <bgColor rgb="FFE6B8AF"/>
      </patternFill>
    </fill>
    <fill>
      <patternFill patternType="solid">
        <fgColor rgb="FFEAD1DC"/>
        <bgColor rgb="FFEAD1DC"/>
      </patternFill>
    </fill>
    <fill>
      <patternFill patternType="solid">
        <fgColor rgb="FFCFE2F3"/>
        <bgColor rgb="FFCFE2F3"/>
      </patternFill>
    </fill>
    <fill>
      <patternFill patternType="solid">
        <fgColor rgb="FFFFF2CC"/>
        <bgColor rgb="FFFFF2CC"/>
      </patternFill>
    </fill>
    <fill>
      <patternFill patternType="solid">
        <fgColor rgb="FFF4CCCC"/>
        <bgColor rgb="FFF4CCCC"/>
      </patternFill>
    </fill>
    <fill>
      <patternFill patternType="solid">
        <fgColor rgb="FFC9DAF8"/>
        <bgColor rgb="FFC9DAF8"/>
      </patternFill>
    </fill>
    <fill>
      <patternFill patternType="solid">
        <fgColor rgb="FFD0E0E3"/>
        <bgColor rgb="FFD0E0E3"/>
      </patternFill>
    </fill>
    <fill>
      <patternFill patternType="solid">
        <fgColor rgb="FFD9EAD3"/>
        <bgColor rgb="FFD9EAD3"/>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92">
    <xf numFmtId="0" fontId="0" fillId="0" borderId="0" xfId="0"/>
    <xf numFmtId="0" fontId="1" fillId="0" borderId="0" xfId="0" applyFont="1"/>
    <xf numFmtId="0" fontId="1" fillId="0" borderId="1" xfId="0" quotePrefix="1" applyFont="1" applyBorder="1"/>
    <xf numFmtId="0" fontId="1" fillId="0" borderId="1" xfId="0" applyFont="1" applyBorder="1"/>
    <xf numFmtId="0" fontId="2" fillId="0" borderId="0" xfId="0" applyFont="1"/>
    <xf numFmtId="0" fontId="2" fillId="0" borderId="0" xfId="0" quotePrefix="1" applyFont="1"/>
    <xf numFmtId="0" fontId="3" fillId="0" borderId="0" xfId="0" applyFont="1"/>
    <xf numFmtId="0" fontId="4" fillId="0" borderId="0" xfId="0" applyFont="1"/>
    <xf numFmtId="0" fontId="2" fillId="0" borderId="1" xfId="0" applyFont="1" applyBorder="1"/>
    <xf numFmtId="0" fontId="1" fillId="0" borderId="1" xfId="0" applyFont="1" applyBorder="1" applyAlignment="1">
      <alignment wrapText="1"/>
    </xf>
    <xf numFmtId="0" fontId="5" fillId="0" borderId="1" xfId="0" applyFont="1" applyBorder="1"/>
    <xf numFmtId="0" fontId="2" fillId="0" borderId="1" xfId="0" applyFont="1" applyBorder="1" applyAlignment="1">
      <alignment wrapText="1"/>
    </xf>
    <xf numFmtId="0" fontId="6" fillId="0" borderId="1" xfId="0" applyFont="1" applyBorder="1"/>
    <xf numFmtId="0" fontId="7" fillId="2" borderId="1" xfId="0" applyFont="1" applyFill="1" applyBorder="1" applyAlignment="1">
      <alignment horizontal="left"/>
    </xf>
    <xf numFmtId="0" fontId="8" fillId="0" borderId="0" xfId="0" applyFont="1"/>
    <xf numFmtId="0" fontId="2" fillId="0" borderId="1" xfId="0" applyFont="1" applyBorder="1" applyAlignment="1">
      <alignment vertical="center"/>
    </xf>
    <xf numFmtId="0" fontId="9" fillId="0" borderId="1" xfId="0" applyFont="1" applyBorder="1"/>
    <xf numFmtId="0" fontId="10" fillId="0" borderId="1" xfId="0" applyFont="1" applyBorder="1"/>
    <xf numFmtId="164" fontId="2" fillId="0" borderId="1" xfId="0" applyNumberFormat="1" applyFont="1" applyBorder="1"/>
    <xf numFmtId="0" fontId="11" fillId="2" borderId="1" xfId="0" applyFont="1" applyFill="1" applyBorder="1"/>
    <xf numFmtId="0" fontId="12" fillId="0" borderId="1" xfId="0" applyFont="1" applyBorder="1"/>
    <xf numFmtId="16" fontId="13" fillId="0" borderId="1" xfId="0" applyNumberFormat="1" applyFont="1" applyBorder="1"/>
    <xf numFmtId="0" fontId="8" fillId="2" borderId="1" xfId="0" applyFont="1" applyFill="1" applyBorder="1"/>
    <xf numFmtId="0" fontId="14" fillId="2" borderId="1" xfId="0" applyFont="1" applyFill="1" applyBorder="1"/>
    <xf numFmtId="0" fontId="2" fillId="0" borderId="0" xfId="0" applyFont="1" applyAlignment="1">
      <alignment wrapText="1"/>
    </xf>
    <xf numFmtId="0" fontId="7" fillId="0" borderId="1" xfId="0" applyFont="1" applyBorder="1" applyAlignment="1">
      <alignment horizontal="left" wrapText="1"/>
    </xf>
    <xf numFmtId="0" fontId="9" fillId="0" borderId="1" xfId="0" applyFont="1" applyBorder="1" applyAlignment="1">
      <alignment wrapText="1"/>
    </xf>
    <xf numFmtId="0" fontId="2" fillId="3" borderId="2" xfId="0" applyFont="1" applyFill="1" applyBorder="1"/>
    <xf numFmtId="0" fontId="2" fillId="3" borderId="3" xfId="0" applyFont="1" applyFill="1" applyBorder="1"/>
    <xf numFmtId="0" fontId="2" fillId="4" borderId="2" xfId="0" applyFont="1" applyFill="1" applyBorder="1"/>
    <xf numFmtId="0" fontId="2" fillId="4" borderId="3" xfId="0" applyFont="1" applyFill="1" applyBorder="1"/>
    <xf numFmtId="0" fontId="2" fillId="5" borderId="2" xfId="0" applyFont="1" applyFill="1" applyBorder="1" applyAlignment="1">
      <alignment wrapText="1"/>
    </xf>
    <xf numFmtId="0" fontId="2" fillId="5" borderId="3" xfId="0" applyFont="1" applyFill="1" applyBorder="1"/>
    <xf numFmtId="0" fontId="2" fillId="6" borderId="2" xfId="0" applyFont="1" applyFill="1" applyBorder="1" applyAlignment="1">
      <alignment wrapText="1"/>
    </xf>
    <xf numFmtId="0" fontId="2" fillId="6" borderId="3" xfId="0" applyFont="1" applyFill="1" applyBorder="1"/>
    <xf numFmtId="0" fontId="2" fillId="6" borderId="2" xfId="0" applyFont="1" applyFill="1" applyBorder="1"/>
    <xf numFmtId="0" fontId="2" fillId="3" borderId="4" xfId="0" applyFont="1" applyFill="1" applyBorder="1"/>
    <xf numFmtId="0" fontId="2" fillId="3" borderId="5" xfId="0" applyFont="1" applyFill="1" applyBorder="1"/>
    <xf numFmtId="0" fontId="2" fillId="4" borderId="4" xfId="0" applyFont="1" applyFill="1" applyBorder="1"/>
    <xf numFmtId="0" fontId="2" fillId="4" borderId="5" xfId="0" applyFont="1" applyFill="1" applyBorder="1"/>
    <xf numFmtId="0" fontId="2" fillId="5" borderId="4" xfId="0" applyFont="1" applyFill="1" applyBorder="1" applyAlignment="1">
      <alignment wrapText="1"/>
    </xf>
    <xf numFmtId="0" fontId="2" fillId="5" borderId="5" xfId="0" applyFont="1" applyFill="1" applyBorder="1"/>
    <xf numFmtId="0" fontId="2" fillId="6" borderId="4" xfId="0" applyFont="1" applyFill="1" applyBorder="1" applyAlignment="1">
      <alignment wrapText="1"/>
    </xf>
    <xf numFmtId="0" fontId="2" fillId="6" borderId="5" xfId="0" applyFont="1" applyFill="1" applyBorder="1"/>
    <xf numFmtId="0" fontId="2" fillId="6" borderId="4" xfId="0" applyFont="1" applyFill="1" applyBorder="1"/>
    <xf numFmtId="0" fontId="2" fillId="3" borderId="6" xfId="0" applyFont="1" applyFill="1" applyBorder="1"/>
    <xf numFmtId="0" fontId="2" fillId="3" borderId="7" xfId="0" applyFont="1" applyFill="1" applyBorder="1"/>
    <xf numFmtId="0" fontId="2" fillId="6" borderId="6" xfId="0" applyFont="1" applyFill="1" applyBorder="1" applyAlignment="1">
      <alignment wrapText="1"/>
    </xf>
    <xf numFmtId="0" fontId="2" fillId="6" borderId="7" xfId="0" applyFont="1" applyFill="1" applyBorder="1"/>
    <xf numFmtId="0" fontId="2" fillId="5" borderId="6" xfId="0" applyFont="1" applyFill="1" applyBorder="1" applyAlignment="1">
      <alignment wrapText="1"/>
    </xf>
    <xf numFmtId="0" fontId="2" fillId="5" borderId="7" xfId="0" applyFont="1" applyFill="1" applyBorder="1"/>
    <xf numFmtId="0" fontId="2" fillId="7" borderId="2" xfId="0" applyFont="1" applyFill="1" applyBorder="1"/>
    <xf numFmtId="0" fontId="2" fillId="7" borderId="3" xfId="0" applyFont="1" applyFill="1" applyBorder="1"/>
    <xf numFmtId="0" fontId="2" fillId="8" borderId="2" xfId="0" applyFont="1" applyFill="1" applyBorder="1"/>
    <xf numFmtId="0" fontId="2" fillId="8" borderId="3" xfId="0" applyFont="1" applyFill="1" applyBorder="1"/>
    <xf numFmtId="0" fontId="2" fillId="7" borderId="4" xfId="0" applyFont="1" applyFill="1" applyBorder="1"/>
    <xf numFmtId="0" fontId="2" fillId="7" borderId="5" xfId="0" applyFont="1" applyFill="1" applyBorder="1"/>
    <xf numFmtId="0" fontId="2" fillId="8" borderId="4" xfId="0" applyFont="1" applyFill="1" applyBorder="1"/>
    <xf numFmtId="0" fontId="2" fillId="8" borderId="5" xfId="0" applyFont="1" applyFill="1" applyBorder="1"/>
    <xf numFmtId="0" fontId="2" fillId="4" borderId="6" xfId="0" applyFont="1" applyFill="1" applyBorder="1"/>
    <xf numFmtId="0" fontId="2" fillId="4" borderId="7" xfId="0" applyFont="1" applyFill="1" applyBorder="1"/>
    <xf numFmtId="0" fontId="2" fillId="8" borderId="6" xfId="0" applyFont="1" applyFill="1" applyBorder="1"/>
    <xf numFmtId="0" fontId="2" fillId="8" borderId="7" xfId="0" applyFont="1" applyFill="1" applyBorder="1"/>
    <xf numFmtId="0" fontId="2" fillId="9" borderId="2" xfId="0" applyFont="1" applyFill="1" applyBorder="1"/>
    <xf numFmtId="0" fontId="2" fillId="9" borderId="3" xfId="0" applyFont="1" applyFill="1" applyBorder="1"/>
    <xf numFmtId="0" fontId="2" fillId="6" borderId="6" xfId="0" applyFont="1" applyFill="1" applyBorder="1"/>
    <xf numFmtId="0" fontId="2" fillId="9" borderId="4" xfId="0" applyFont="1" applyFill="1" applyBorder="1"/>
    <xf numFmtId="0" fontId="2" fillId="9" borderId="5" xfId="0" applyFont="1" applyFill="1" applyBorder="1"/>
    <xf numFmtId="0" fontId="2" fillId="7" borderId="6" xfId="0" applyFont="1" applyFill="1" applyBorder="1"/>
    <xf numFmtId="0" fontId="2" fillId="7" borderId="7" xfId="0" applyFont="1" applyFill="1" applyBorder="1"/>
    <xf numFmtId="0" fontId="2" fillId="10" borderId="2" xfId="0" applyFont="1" applyFill="1" applyBorder="1"/>
    <xf numFmtId="0" fontId="2" fillId="10" borderId="3" xfId="0" applyFont="1" applyFill="1" applyBorder="1"/>
    <xf numFmtId="0" fontId="2" fillId="11" borderId="2" xfId="0" applyFont="1" applyFill="1" applyBorder="1"/>
    <xf numFmtId="0" fontId="2" fillId="11" borderId="3" xfId="0" applyFont="1" applyFill="1" applyBorder="1"/>
    <xf numFmtId="0" fontId="2" fillId="9" borderId="6" xfId="0" applyFont="1" applyFill="1" applyBorder="1"/>
    <xf numFmtId="0" fontId="2" fillId="9" borderId="7" xfId="0" applyFont="1" applyFill="1" applyBorder="1"/>
    <xf numFmtId="0" fontId="2" fillId="10" borderId="4" xfId="0" applyFont="1" applyFill="1" applyBorder="1"/>
    <xf numFmtId="0" fontId="2" fillId="10" borderId="5" xfId="0" applyFont="1" applyFill="1" applyBorder="1"/>
    <xf numFmtId="0" fontId="2" fillId="11" borderId="4" xfId="0" applyFont="1" applyFill="1" applyBorder="1"/>
    <xf numFmtId="0" fontId="2" fillId="11" borderId="5" xfId="0" applyFont="1" applyFill="1" applyBorder="1"/>
    <xf numFmtId="0" fontId="2" fillId="11" borderId="6" xfId="0" applyFont="1" applyFill="1" applyBorder="1"/>
    <xf numFmtId="0" fontId="2" fillId="11" borderId="7" xfId="0" applyFont="1" applyFill="1" applyBorder="1"/>
    <xf numFmtId="0" fontId="2" fillId="10" borderId="6" xfId="0" applyFont="1" applyFill="1" applyBorder="1"/>
    <xf numFmtId="0" fontId="2" fillId="10" borderId="7" xfId="0" applyFont="1" applyFill="1" applyBorder="1"/>
    <xf numFmtId="0" fontId="2" fillId="12" borderId="2" xfId="0" applyFont="1" applyFill="1" applyBorder="1"/>
    <xf numFmtId="0" fontId="2" fillId="12" borderId="3" xfId="0" applyFont="1" applyFill="1" applyBorder="1"/>
    <xf numFmtId="0" fontId="2" fillId="12" borderId="4" xfId="0" applyFont="1" applyFill="1" applyBorder="1"/>
    <xf numFmtId="0" fontId="2" fillId="12" borderId="5" xfId="0" applyFont="1" applyFill="1" applyBorder="1"/>
    <xf numFmtId="10" fontId="2" fillId="0" borderId="0" xfId="0" applyNumberFormat="1" applyFont="1"/>
    <xf numFmtId="0" fontId="2" fillId="12" borderId="6" xfId="0" applyFont="1" applyFill="1" applyBorder="1"/>
    <xf numFmtId="0" fontId="2" fillId="12" borderId="7" xfId="0" applyFont="1" applyFill="1" applyBorder="1"/>
    <xf numFmtId="165" fontId="2"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https://conbio.onlinelibrary.wiley.com/doi/epdf/10.1111/cobi.13841" TargetMode="External"/><Relationship Id="rId13" Type="http://schemas.openxmlformats.org/officeDocument/2006/relationships/hyperlink" Target="https://onlinelibrary.wiley.com/doi/10.1111/1365-2664.14160" TargetMode="External"/><Relationship Id="rId18" Type="http://schemas.openxmlformats.org/officeDocument/2006/relationships/hyperlink" Target="https://doi.org/10.1016/j.ocecoaman.2015.11.013" TargetMode="External"/><Relationship Id="rId26" Type="http://schemas.openxmlformats.org/officeDocument/2006/relationships/hyperlink" Target="http://dx.doi.org/10.15666/aeer/1605_62536266" TargetMode="External"/><Relationship Id="rId3" Type="http://schemas.openxmlformats.org/officeDocument/2006/relationships/hyperlink" Target="https://www.scopus.com/inward/record.uri?eid=2-s2.0-84931576527&amp;doi=10.1007%2fs10750-015-2224-2&amp;partnerID=40&amp;md5=073e3b8b0160cda776d30509ba70b516" TargetMode="External"/><Relationship Id="rId21" Type="http://schemas.openxmlformats.org/officeDocument/2006/relationships/hyperlink" Target="https://wildlife.onlinelibrary.wiley.com/doi/epdf/10.1002/wsb.1087?saml_referrer" TargetMode="External"/><Relationship Id="rId7" Type="http://schemas.openxmlformats.org/officeDocument/2006/relationships/hyperlink" Target="https://doi.org/10.1016/j.marpolbul.2015.12.028" TargetMode="External"/><Relationship Id="rId12" Type="http://schemas.openxmlformats.org/officeDocument/2006/relationships/hyperlink" Target="https://doi.org/10.1111/1365-2664.13488" TargetMode="External"/><Relationship Id="rId17" Type="http://schemas.openxmlformats.org/officeDocument/2006/relationships/hyperlink" Target="https://www.sciencedirect.com/science/article/pii/S0964569115300648" TargetMode="External"/><Relationship Id="rId25" Type="http://schemas.openxmlformats.org/officeDocument/2006/relationships/hyperlink" Target="https://doi.org/10.1016/j.scitotenv.2019.03.021" TargetMode="External"/><Relationship Id="rId2" Type="http://schemas.openxmlformats.org/officeDocument/2006/relationships/hyperlink" Target="https://doi.org/10.1016/j.ocecoaman.2014.12.009" TargetMode="External"/><Relationship Id="rId16" Type="http://schemas.openxmlformats.org/officeDocument/2006/relationships/hyperlink" Target="https://doi.org/10.1002/jwmg.836" TargetMode="External"/><Relationship Id="rId20" Type="http://schemas.openxmlformats.org/officeDocument/2006/relationships/hyperlink" Target="https://doi.org/10.1002/eap.2223" TargetMode="External"/><Relationship Id="rId29" Type="http://schemas.openxmlformats.org/officeDocument/2006/relationships/comments" Target="../comments2.xml"/><Relationship Id="rId1" Type="http://schemas.openxmlformats.org/officeDocument/2006/relationships/hyperlink" Target="https://www.sciencedirect.com/science/article/abs/pii/S0964569114003937" TargetMode="External"/><Relationship Id="rId6" Type="http://schemas.openxmlformats.org/officeDocument/2006/relationships/hyperlink" Target="https://www.sciencedirect.com/science/article/abs/pii/S0025326X15302319" TargetMode="External"/><Relationship Id="rId11" Type="http://schemas.openxmlformats.org/officeDocument/2006/relationships/hyperlink" Target="https://doi.org/10.3354/meps13032" TargetMode="External"/><Relationship Id="rId24" Type="http://schemas.openxmlformats.org/officeDocument/2006/relationships/hyperlink" Target="https://doi.org/10.1016/j.eiar.2020.106458" TargetMode="External"/><Relationship Id="rId5" Type="http://schemas.openxmlformats.org/officeDocument/2006/relationships/hyperlink" Target="https://doi.org/10.1093/icesjms/fsx170" TargetMode="External"/><Relationship Id="rId15" Type="http://schemas.openxmlformats.org/officeDocument/2006/relationships/hyperlink" Target="https://doi.org/10.1016/j.gecco.2015.06.003" TargetMode="External"/><Relationship Id="rId23" Type="http://schemas.openxmlformats.org/officeDocument/2006/relationships/hyperlink" Target="https://doi.org/10.1093/jel/eqz031" TargetMode="External"/><Relationship Id="rId28" Type="http://schemas.openxmlformats.org/officeDocument/2006/relationships/vmlDrawing" Target="../drawings/vmlDrawing2.vml"/><Relationship Id="rId10" Type="http://schemas.openxmlformats.org/officeDocument/2006/relationships/hyperlink" Target="https://www.int-res.com/abstracts/meps/v625/p89-113/" TargetMode="External"/><Relationship Id="rId19" Type="http://schemas.openxmlformats.org/officeDocument/2006/relationships/hyperlink" Target="https://doi.org/10.1098/rstb.2021.0130" TargetMode="External"/><Relationship Id="rId4" Type="http://schemas.openxmlformats.org/officeDocument/2006/relationships/hyperlink" Target="https://academic.oup.com/icesjms/article/75/2/690/4104491?login=false" TargetMode="External"/><Relationship Id="rId9" Type="http://schemas.openxmlformats.org/officeDocument/2006/relationships/hyperlink" Target="https://doi.org/10.1111/cobi.13841" TargetMode="External"/><Relationship Id="rId14" Type="http://schemas.openxmlformats.org/officeDocument/2006/relationships/hyperlink" Target="https://doi.org/10.1016/j.ocecoaman.2015.03.003" TargetMode="External"/><Relationship Id="rId22" Type="http://schemas.openxmlformats.org/officeDocument/2006/relationships/hyperlink" Target="https://doi.org/10.1002/wsb.1087" TargetMode="External"/><Relationship Id="rId27" Type="http://schemas.openxmlformats.org/officeDocument/2006/relationships/hyperlink" Target="https://doi.org/10.1371/journal.pone.014925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21"/>
  <sheetViews>
    <sheetView tabSelected="1" topLeftCell="E1" workbookViewId="0">
      <selection activeCell="P1" sqref="J1:P1"/>
    </sheetView>
  </sheetViews>
  <sheetFormatPr baseColWidth="10" defaultColWidth="11.1640625" defaultRowHeight="15" customHeight="1"/>
  <cols>
    <col min="2" max="3" width="34.6640625" customWidth="1"/>
    <col min="4" max="4" width="16.5" customWidth="1"/>
    <col min="5" max="5" width="18.1640625" customWidth="1"/>
    <col min="6" max="6" width="19.1640625" customWidth="1"/>
    <col min="10" max="10" width="26.1640625" customWidth="1"/>
    <col min="11" max="11" width="19.1640625" customWidth="1"/>
    <col min="13" max="13" width="29.5" customWidth="1"/>
    <col min="15" max="15" width="43.1640625" customWidth="1"/>
  </cols>
  <sheetData>
    <row r="1" spans="1:16">
      <c r="A1" s="1"/>
      <c r="B1" s="1" t="s">
        <v>0</v>
      </c>
      <c r="C1" s="1" t="s">
        <v>1</v>
      </c>
      <c r="D1" s="3" t="s">
        <v>2</v>
      </c>
      <c r="E1" s="3" t="s">
        <v>3</v>
      </c>
      <c r="F1" s="3" t="s">
        <v>4</v>
      </c>
      <c r="G1" s="3" t="s">
        <v>5</v>
      </c>
      <c r="H1" s="3" t="s">
        <v>6</v>
      </c>
      <c r="I1" s="2" t="s">
        <v>7</v>
      </c>
      <c r="J1" s="3" t="s">
        <v>8</v>
      </c>
      <c r="K1" s="3" t="s">
        <v>9</v>
      </c>
      <c r="L1" s="3" t="s">
        <v>10</v>
      </c>
      <c r="M1" s="3" t="s">
        <v>11</v>
      </c>
      <c r="N1" s="3" t="s">
        <v>12</v>
      </c>
      <c r="O1" s="3" t="s">
        <v>13</v>
      </c>
      <c r="P1" s="3" t="s">
        <v>14</v>
      </c>
    </row>
    <row r="2" spans="1:16">
      <c r="A2" s="4" t="s">
        <v>15</v>
      </c>
      <c r="B2" s="4" t="s">
        <v>16</v>
      </c>
      <c r="C2" s="4" t="s">
        <v>17</v>
      </c>
      <c r="D2" s="4" t="s">
        <v>18</v>
      </c>
      <c r="E2" s="4" t="s">
        <v>19</v>
      </c>
      <c r="F2" s="4" t="s">
        <v>20</v>
      </c>
      <c r="G2" s="4" t="s">
        <v>21</v>
      </c>
      <c r="H2" s="4" t="s">
        <v>22</v>
      </c>
      <c r="I2" s="4" t="s">
        <v>23</v>
      </c>
      <c r="J2" s="4" t="s">
        <v>24</v>
      </c>
      <c r="K2" s="4" t="s">
        <v>25</v>
      </c>
      <c r="L2" s="4" t="s">
        <v>26</v>
      </c>
      <c r="M2" s="4" t="s">
        <v>27</v>
      </c>
      <c r="N2" s="4" t="s">
        <v>28</v>
      </c>
      <c r="O2" s="4" t="s">
        <v>29</v>
      </c>
      <c r="P2" s="4" t="s">
        <v>30</v>
      </c>
    </row>
    <row r="3" spans="1:16">
      <c r="A3" s="4" t="s">
        <v>31</v>
      </c>
      <c r="B3" s="4" t="s">
        <v>32</v>
      </c>
      <c r="C3" s="5" t="s">
        <v>33</v>
      </c>
      <c r="D3" s="5" t="s">
        <v>34</v>
      </c>
      <c r="E3" s="5" t="s">
        <v>35</v>
      </c>
      <c r="F3" s="4" t="s">
        <v>36</v>
      </c>
      <c r="G3" s="4" t="s">
        <v>36</v>
      </c>
      <c r="H3" s="4" t="s">
        <v>36</v>
      </c>
      <c r="I3" s="4" t="s">
        <v>36</v>
      </c>
      <c r="J3" s="5" t="s">
        <v>37</v>
      </c>
      <c r="K3" s="5" t="s">
        <v>38</v>
      </c>
      <c r="L3" s="4" t="s">
        <v>36</v>
      </c>
      <c r="M3" s="5" t="s">
        <v>39</v>
      </c>
      <c r="N3" s="4" t="s">
        <v>40</v>
      </c>
      <c r="O3" s="5" t="s">
        <v>41</v>
      </c>
      <c r="P3" s="5" t="s">
        <v>42</v>
      </c>
    </row>
    <row r="4" spans="1:16">
      <c r="B4" s="4"/>
      <c r="C4" s="5" t="s">
        <v>43</v>
      </c>
      <c r="D4" s="5" t="s">
        <v>44</v>
      </c>
      <c r="E4" s="5" t="s">
        <v>45</v>
      </c>
      <c r="J4" s="5" t="s">
        <v>46</v>
      </c>
      <c r="K4" s="5" t="s">
        <v>47</v>
      </c>
      <c r="M4" s="5" t="s">
        <v>48</v>
      </c>
      <c r="O4" s="5" t="s">
        <v>49</v>
      </c>
      <c r="P4" s="5" t="s">
        <v>50</v>
      </c>
    </row>
    <row r="5" spans="1:16">
      <c r="B5" s="4"/>
      <c r="C5" s="5" t="s">
        <v>51</v>
      </c>
      <c r="D5" s="5" t="s">
        <v>52</v>
      </c>
      <c r="E5" s="5" t="s">
        <v>53</v>
      </c>
      <c r="J5" s="5" t="s">
        <v>54</v>
      </c>
      <c r="K5" s="5" t="s">
        <v>55</v>
      </c>
      <c r="M5" s="5" t="s">
        <v>56</v>
      </c>
      <c r="O5" s="5" t="s">
        <v>57</v>
      </c>
      <c r="P5" s="5" t="s">
        <v>58</v>
      </c>
    </row>
    <row r="6" spans="1:16">
      <c r="B6" s="4"/>
      <c r="C6" s="5" t="s">
        <v>55</v>
      </c>
      <c r="D6" s="5" t="s">
        <v>55</v>
      </c>
      <c r="E6" s="5" t="s">
        <v>55</v>
      </c>
      <c r="M6" s="5" t="s">
        <v>59</v>
      </c>
    </row>
    <row r="7" spans="1:16">
      <c r="M7" s="5" t="s">
        <v>55</v>
      </c>
    </row>
    <row r="8" spans="1:16">
      <c r="B8" s="6"/>
      <c r="F8" s="6" t="s">
        <v>60</v>
      </c>
      <c r="G8" s="6" t="s">
        <v>60</v>
      </c>
    </row>
    <row r="9" spans="1:16">
      <c r="F9" s="7" t="s">
        <v>61</v>
      </c>
      <c r="G9" s="7" t="s">
        <v>61</v>
      </c>
    </row>
    <row r="10" spans="1:16">
      <c r="F10" s="4" t="s">
        <v>62</v>
      </c>
      <c r="G10" s="4" t="s">
        <v>63</v>
      </c>
    </row>
    <row r="11" spans="1:16">
      <c r="F11" s="4" t="s">
        <v>64</v>
      </c>
      <c r="G11" s="4" t="s">
        <v>65</v>
      </c>
    </row>
    <row r="12" spans="1:16">
      <c r="F12" s="4" t="s">
        <v>66</v>
      </c>
      <c r="G12" s="4" t="s">
        <v>67</v>
      </c>
    </row>
    <row r="13" spans="1:16">
      <c r="F13" s="4" t="s">
        <v>68</v>
      </c>
    </row>
    <row r="14" spans="1:16">
      <c r="F14" s="4" t="s">
        <v>69</v>
      </c>
    </row>
    <row r="15" spans="1:16">
      <c r="F15" s="4" t="s">
        <v>70</v>
      </c>
    </row>
    <row r="16" spans="1:16">
      <c r="F16" s="4" t="s">
        <v>71</v>
      </c>
    </row>
    <row r="17" spans="1:6">
      <c r="F17" s="4" t="s">
        <v>72</v>
      </c>
    </row>
    <row r="21" spans="1:6">
      <c r="A21" s="4" t="s">
        <v>73</v>
      </c>
      <c r="B21" s="4" t="s">
        <v>74</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001"/>
  <sheetViews>
    <sheetView workbookViewId="0">
      <pane ySplit="1" topLeftCell="A2" activePane="bottomLeft" state="frozen"/>
      <selection pane="bottomLeft" activeCell="B3" sqref="B3"/>
    </sheetView>
  </sheetViews>
  <sheetFormatPr baseColWidth="10" defaultColWidth="11.1640625" defaultRowHeight="15" customHeight="1"/>
  <cols>
    <col min="1" max="4" width="7.5" customWidth="1"/>
    <col min="5" max="5" width="24.1640625" customWidth="1"/>
    <col min="6" max="6" width="39.1640625" customWidth="1"/>
    <col min="7" max="7" width="13.83203125" customWidth="1"/>
    <col min="8" max="10" width="10.5" customWidth="1"/>
    <col min="11" max="11" width="33.33203125" customWidth="1"/>
    <col min="12" max="15" width="10.5" customWidth="1"/>
    <col min="16" max="16" width="14.33203125" customWidth="1"/>
    <col min="17" max="17" width="39.1640625" customWidth="1"/>
    <col min="18" max="18" width="15.6640625" customWidth="1"/>
    <col min="19" max="20" width="10.5" customWidth="1"/>
    <col min="21" max="21" width="28.5" customWidth="1"/>
    <col min="22" max="22" width="10.5" customWidth="1"/>
    <col min="23" max="23" width="24.1640625" customWidth="1"/>
    <col min="24" max="41" width="10.5" customWidth="1"/>
  </cols>
  <sheetData>
    <row r="1" spans="1:34" ht="15" customHeight="1">
      <c r="A1" s="6" t="s">
        <v>75</v>
      </c>
      <c r="B1" s="8" t="s">
        <v>76</v>
      </c>
      <c r="C1" s="8" t="s">
        <v>77</v>
      </c>
      <c r="D1" s="8" t="s">
        <v>78</v>
      </c>
      <c r="E1" s="8" t="s">
        <v>79</v>
      </c>
      <c r="F1" s="8" t="s">
        <v>80</v>
      </c>
      <c r="G1" s="8" t="s">
        <v>81</v>
      </c>
      <c r="H1" s="8" t="s">
        <v>82</v>
      </c>
      <c r="I1" s="8" t="s">
        <v>83</v>
      </c>
      <c r="J1" s="8" t="s">
        <v>84</v>
      </c>
      <c r="K1" s="8" t="s">
        <v>0</v>
      </c>
      <c r="L1" s="3" t="s">
        <v>1</v>
      </c>
      <c r="M1" s="3" t="s">
        <v>2</v>
      </c>
      <c r="N1" s="3" t="s">
        <v>3</v>
      </c>
      <c r="O1" s="3" t="s">
        <v>4</v>
      </c>
      <c r="P1" s="3" t="s">
        <v>5</v>
      </c>
      <c r="Q1" s="3" t="s">
        <v>6</v>
      </c>
      <c r="R1" s="2" t="s">
        <v>7</v>
      </c>
      <c r="S1" s="3" t="s">
        <v>8</v>
      </c>
      <c r="T1" s="3" t="s">
        <v>9</v>
      </c>
      <c r="U1" s="9" t="s">
        <v>10</v>
      </c>
      <c r="V1" s="3" t="s">
        <v>11</v>
      </c>
      <c r="W1" s="3" t="s">
        <v>12</v>
      </c>
      <c r="X1" s="3" t="s">
        <v>13</v>
      </c>
      <c r="Y1" s="3" t="s">
        <v>14</v>
      </c>
      <c r="Z1" s="8" t="s">
        <v>85</v>
      </c>
      <c r="AA1" s="8" t="s">
        <v>86</v>
      </c>
      <c r="AB1" s="8" t="s">
        <v>87</v>
      </c>
      <c r="AC1" s="8" t="s">
        <v>88</v>
      </c>
      <c r="AD1" s="8" t="s">
        <v>89</v>
      </c>
      <c r="AE1" s="8" t="s">
        <v>90</v>
      </c>
      <c r="AF1" s="8" t="s">
        <v>91</v>
      </c>
      <c r="AG1" s="8" t="s">
        <v>92</v>
      </c>
      <c r="AH1" s="8" t="s">
        <v>93</v>
      </c>
    </row>
    <row r="2" spans="1:34" ht="15" customHeight="1">
      <c r="A2" s="4" t="s">
        <v>94</v>
      </c>
      <c r="B2" s="8" t="s">
        <v>95</v>
      </c>
      <c r="C2" s="8"/>
      <c r="D2" s="8"/>
      <c r="E2" s="8" t="s">
        <v>96</v>
      </c>
      <c r="F2" s="8" t="s">
        <v>97</v>
      </c>
      <c r="G2" s="8" t="s">
        <v>94</v>
      </c>
      <c r="H2" s="8" t="s">
        <v>98</v>
      </c>
      <c r="I2" s="8" t="s">
        <v>99</v>
      </c>
      <c r="J2" s="8">
        <v>2022</v>
      </c>
      <c r="K2" s="8"/>
      <c r="L2" s="8"/>
      <c r="M2" s="8"/>
      <c r="N2" s="8"/>
      <c r="O2" s="8"/>
      <c r="P2" s="8"/>
      <c r="Q2" s="8"/>
      <c r="R2" s="8"/>
      <c r="S2" s="8"/>
      <c r="T2" s="8"/>
      <c r="U2" s="8"/>
      <c r="V2" s="8"/>
      <c r="W2" s="8"/>
      <c r="X2" s="8"/>
      <c r="Y2" s="8"/>
      <c r="Z2" s="8" t="s">
        <v>100</v>
      </c>
      <c r="AA2" s="8">
        <v>4</v>
      </c>
      <c r="AB2" s="8">
        <v>3</v>
      </c>
      <c r="AC2" s="8"/>
      <c r="AD2" s="8" t="s">
        <v>101</v>
      </c>
      <c r="AE2" s="8" t="s">
        <v>102</v>
      </c>
      <c r="AF2" s="8" t="s">
        <v>103</v>
      </c>
      <c r="AG2" s="8"/>
      <c r="AH2" s="8" t="s">
        <v>104</v>
      </c>
    </row>
    <row r="3" spans="1:34" ht="15" customHeight="1">
      <c r="A3" s="4" t="s">
        <v>94</v>
      </c>
      <c r="B3" s="8" t="s">
        <v>105</v>
      </c>
      <c r="C3" s="8"/>
      <c r="D3" s="8"/>
      <c r="E3" s="8" t="s">
        <v>106</v>
      </c>
      <c r="F3" s="8" t="s">
        <v>107</v>
      </c>
      <c r="G3" s="8" t="s">
        <v>108</v>
      </c>
      <c r="H3" s="8" t="s">
        <v>109</v>
      </c>
      <c r="I3" s="8" t="s">
        <v>110</v>
      </c>
      <c r="J3" s="8">
        <v>2017</v>
      </c>
      <c r="K3" s="8"/>
      <c r="L3" s="8"/>
      <c r="M3" s="8"/>
      <c r="N3" s="8"/>
      <c r="O3" s="8"/>
      <c r="P3" s="8"/>
      <c r="Q3" s="8"/>
      <c r="R3" s="8"/>
      <c r="S3" s="8"/>
      <c r="T3" s="8"/>
      <c r="U3" s="8"/>
      <c r="V3" s="8"/>
      <c r="W3" s="8"/>
      <c r="X3" s="8"/>
      <c r="Y3" s="8"/>
      <c r="Z3" s="8" t="s">
        <v>111</v>
      </c>
      <c r="AA3" s="8">
        <v>62</v>
      </c>
      <c r="AB3" s="8"/>
      <c r="AC3" s="8">
        <v>48</v>
      </c>
      <c r="AD3" s="8" t="s">
        <v>112</v>
      </c>
      <c r="AE3" s="8" t="s">
        <v>102</v>
      </c>
      <c r="AF3" s="8" t="s">
        <v>103</v>
      </c>
      <c r="AG3" s="8" t="s">
        <v>113</v>
      </c>
      <c r="AH3" s="8" t="s">
        <v>104</v>
      </c>
    </row>
    <row r="4" spans="1:34" ht="15" customHeight="1">
      <c r="A4" s="4" t="s">
        <v>94</v>
      </c>
      <c r="B4" s="8" t="s">
        <v>95</v>
      </c>
      <c r="C4" s="8"/>
      <c r="D4" s="8"/>
      <c r="E4" s="8" t="s">
        <v>114</v>
      </c>
      <c r="F4" s="8" t="s">
        <v>115</v>
      </c>
      <c r="G4" s="8" t="s">
        <v>94</v>
      </c>
      <c r="H4" s="8" t="s">
        <v>116</v>
      </c>
      <c r="I4" s="8" t="s">
        <v>117</v>
      </c>
      <c r="J4" s="8">
        <v>2021</v>
      </c>
      <c r="K4" s="8"/>
      <c r="L4" s="8"/>
      <c r="M4" s="8"/>
      <c r="N4" s="8"/>
      <c r="O4" s="8"/>
      <c r="P4" s="8"/>
      <c r="Q4" s="8"/>
      <c r="R4" s="8"/>
      <c r="S4" s="8"/>
      <c r="T4" s="8"/>
      <c r="U4" s="8"/>
      <c r="V4" s="8"/>
      <c r="W4" s="8"/>
      <c r="X4" s="8"/>
      <c r="Y4" s="8"/>
      <c r="Z4" s="8" t="s">
        <v>118</v>
      </c>
      <c r="AA4" s="8">
        <v>755</v>
      </c>
      <c r="AB4" s="8"/>
      <c r="AC4" s="8">
        <v>42</v>
      </c>
      <c r="AD4" s="8" t="s">
        <v>119</v>
      </c>
      <c r="AE4" s="8" t="s">
        <v>120</v>
      </c>
      <c r="AF4" s="8" t="s">
        <v>103</v>
      </c>
      <c r="AG4" s="8" t="s">
        <v>121</v>
      </c>
      <c r="AH4" s="8" t="s">
        <v>104</v>
      </c>
    </row>
    <row r="5" spans="1:34" ht="15" customHeight="1">
      <c r="A5" s="4" t="s">
        <v>94</v>
      </c>
      <c r="B5" s="8" t="s">
        <v>122</v>
      </c>
      <c r="C5" s="8"/>
      <c r="D5" s="8"/>
      <c r="E5" s="8" t="s">
        <v>123</v>
      </c>
      <c r="F5" s="8" t="s">
        <v>124</v>
      </c>
      <c r="G5" s="8" t="s">
        <v>108</v>
      </c>
      <c r="H5" s="8" t="s">
        <v>125</v>
      </c>
      <c r="I5" s="8" t="s">
        <v>126</v>
      </c>
      <c r="J5" s="8">
        <v>2015</v>
      </c>
      <c r="K5" s="8"/>
      <c r="L5" s="8"/>
      <c r="M5" s="8"/>
      <c r="N5" s="8"/>
      <c r="O5" s="8" t="s">
        <v>127</v>
      </c>
      <c r="P5" s="8"/>
      <c r="Q5" s="8"/>
      <c r="R5" s="8"/>
      <c r="S5" s="8"/>
      <c r="T5" s="8"/>
      <c r="U5" s="8"/>
      <c r="V5" s="8"/>
      <c r="W5" s="8"/>
      <c r="X5" s="8"/>
      <c r="Y5" s="8"/>
      <c r="Z5" s="8" t="s">
        <v>128</v>
      </c>
      <c r="AA5" s="8">
        <v>116</v>
      </c>
      <c r="AB5" s="8"/>
      <c r="AC5" s="8">
        <v>38</v>
      </c>
      <c r="AD5" s="8" t="s">
        <v>129</v>
      </c>
      <c r="AE5" s="8" t="s">
        <v>120</v>
      </c>
      <c r="AF5" s="8" t="s">
        <v>103</v>
      </c>
      <c r="AG5" s="8"/>
      <c r="AH5" s="8" t="s">
        <v>104</v>
      </c>
    </row>
    <row r="6" spans="1:34" ht="15" customHeight="1">
      <c r="A6" s="4" t="s">
        <v>94</v>
      </c>
      <c r="B6" s="8" t="s">
        <v>95</v>
      </c>
      <c r="C6" s="8"/>
      <c r="D6" s="8"/>
      <c r="E6" s="8" t="s">
        <v>130</v>
      </c>
      <c r="F6" s="8" t="s">
        <v>131</v>
      </c>
      <c r="G6" s="8" t="s">
        <v>94</v>
      </c>
      <c r="H6" s="8" t="s">
        <v>132</v>
      </c>
      <c r="I6" s="8" t="s">
        <v>133</v>
      </c>
      <c r="J6" s="8">
        <v>2018</v>
      </c>
      <c r="K6" s="8"/>
      <c r="L6" s="8"/>
      <c r="M6" s="8"/>
      <c r="N6" s="8"/>
      <c r="O6" s="8"/>
      <c r="P6" s="8"/>
      <c r="Q6" s="8"/>
      <c r="R6" s="8"/>
      <c r="S6" s="8"/>
      <c r="T6" s="8"/>
      <c r="U6" s="8"/>
      <c r="V6" s="8"/>
      <c r="W6" s="8"/>
      <c r="X6" s="8"/>
      <c r="Y6" s="8"/>
      <c r="Z6" s="8" t="s">
        <v>134</v>
      </c>
      <c r="AA6" s="8">
        <v>91</v>
      </c>
      <c r="AB6" s="8"/>
      <c r="AC6" s="8">
        <v>33</v>
      </c>
      <c r="AD6" s="8" t="s">
        <v>135</v>
      </c>
      <c r="AE6" s="8" t="s">
        <v>102</v>
      </c>
      <c r="AF6" s="8" t="s">
        <v>103</v>
      </c>
      <c r="AG6" s="8" t="s">
        <v>113</v>
      </c>
      <c r="AH6" s="8" t="s">
        <v>104</v>
      </c>
    </row>
    <row r="7" spans="1:34" ht="15" customHeight="1">
      <c r="A7" s="4" t="s">
        <v>94</v>
      </c>
      <c r="B7" s="8" t="s">
        <v>136</v>
      </c>
      <c r="C7" s="8"/>
      <c r="D7" s="8"/>
      <c r="E7" s="8" t="s">
        <v>137</v>
      </c>
      <c r="F7" s="8" t="s">
        <v>138</v>
      </c>
      <c r="G7" s="8" t="s">
        <v>94</v>
      </c>
      <c r="H7" s="8"/>
      <c r="I7" s="8" t="s">
        <v>139</v>
      </c>
      <c r="J7" s="8">
        <v>2018</v>
      </c>
      <c r="K7" s="8"/>
      <c r="L7" s="8"/>
      <c r="M7" s="8"/>
      <c r="N7" s="8"/>
      <c r="O7" s="8"/>
      <c r="P7" s="8"/>
      <c r="Q7" s="8"/>
      <c r="R7" s="8"/>
      <c r="S7" s="8"/>
      <c r="T7" s="8"/>
      <c r="U7" s="8"/>
      <c r="V7" s="8"/>
      <c r="W7" s="8"/>
      <c r="X7" s="8"/>
      <c r="Y7" s="8"/>
      <c r="Z7" s="8" t="s">
        <v>140</v>
      </c>
      <c r="AA7" s="8">
        <v>82</v>
      </c>
      <c r="AB7" s="8"/>
      <c r="AC7" s="8">
        <v>24</v>
      </c>
      <c r="AD7" s="8" t="s">
        <v>141</v>
      </c>
      <c r="AE7" s="8" t="s">
        <v>120</v>
      </c>
      <c r="AF7" s="8" t="s">
        <v>103</v>
      </c>
      <c r="AG7" s="8" t="s">
        <v>121</v>
      </c>
      <c r="AH7" s="8" t="s">
        <v>104</v>
      </c>
    </row>
    <row r="8" spans="1:34" ht="15" customHeight="1">
      <c r="A8" s="4" t="s">
        <v>94</v>
      </c>
      <c r="B8" s="8" t="s">
        <v>95</v>
      </c>
      <c r="C8" s="8"/>
      <c r="D8" s="8"/>
      <c r="E8" s="8" t="s">
        <v>142</v>
      </c>
      <c r="F8" s="8" t="s">
        <v>143</v>
      </c>
      <c r="G8" s="8" t="s">
        <v>94</v>
      </c>
      <c r="H8" s="8" t="s">
        <v>144</v>
      </c>
      <c r="I8" s="8" t="s">
        <v>145</v>
      </c>
      <c r="J8" s="8">
        <v>2018</v>
      </c>
      <c r="K8" s="8"/>
      <c r="L8" s="8"/>
      <c r="M8" s="8"/>
      <c r="N8" s="8"/>
      <c r="O8" s="8"/>
      <c r="P8" s="8"/>
      <c r="Q8" s="8"/>
      <c r="R8" s="8"/>
      <c r="S8" s="8"/>
      <c r="T8" s="8"/>
      <c r="U8" s="8"/>
      <c r="V8" s="8"/>
      <c r="W8" s="8"/>
      <c r="X8" s="8"/>
      <c r="Y8" s="8"/>
      <c r="Z8" s="8" t="s">
        <v>146</v>
      </c>
      <c r="AA8" s="8">
        <v>55</v>
      </c>
      <c r="AB8" s="8">
        <v>6</v>
      </c>
      <c r="AC8" s="8">
        <v>23</v>
      </c>
      <c r="AD8" s="8" t="s">
        <v>147</v>
      </c>
      <c r="AE8" s="8" t="s">
        <v>102</v>
      </c>
      <c r="AF8" s="8" t="s">
        <v>103</v>
      </c>
      <c r="AG8" s="8" t="s">
        <v>121</v>
      </c>
      <c r="AH8" s="8" t="s">
        <v>104</v>
      </c>
    </row>
    <row r="9" spans="1:34" ht="15" customHeight="1">
      <c r="A9" s="4" t="s">
        <v>94</v>
      </c>
      <c r="B9" s="8" t="s">
        <v>148</v>
      </c>
      <c r="C9" s="8"/>
      <c r="D9" s="8"/>
      <c r="E9" s="8" t="s">
        <v>149</v>
      </c>
      <c r="F9" s="8" t="s">
        <v>150</v>
      </c>
      <c r="G9" s="8" t="s">
        <v>94</v>
      </c>
      <c r="H9" s="8"/>
      <c r="I9" s="8" t="s">
        <v>151</v>
      </c>
      <c r="J9" s="8">
        <v>2020</v>
      </c>
      <c r="K9" s="8"/>
      <c r="L9" s="8"/>
      <c r="M9" s="8"/>
      <c r="N9" s="8"/>
      <c r="O9" s="8"/>
      <c r="P9" s="8"/>
      <c r="Q9" s="8"/>
      <c r="R9" s="8"/>
      <c r="S9" s="8"/>
      <c r="T9" s="8"/>
      <c r="U9" s="8"/>
      <c r="V9" s="8"/>
      <c r="W9" s="8"/>
      <c r="X9" s="8"/>
      <c r="Y9" s="8"/>
      <c r="Z9" s="8" t="s">
        <v>152</v>
      </c>
      <c r="AA9" s="8">
        <v>7</v>
      </c>
      <c r="AB9" s="8"/>
      <c r="AC9" s="8">
        <v>21</v>
      </c>
      <c r="AD9" s="8" t="s">
        <v>153</v>
      </c>
      <c r="AE9" s="8" t="s">
        <v>102</v>
      </c>
      <c r="AF9" s="8" t="s">
        <v>103</v>
      </c>
      <c r="AG9" s="8" t="s">
        <v>154</v>
      </c>
      <c r="AH9" s="8" t="s">
        <v>104</v>
      </c>
    </row>
    <row r="10" spans="1:34" ht="15" customHeight="1">
      <c r="A10" s="4" t="s">
        <v>94</v>
      </c>
      <c r="B10" s="8" t="s">
        <v>95</v>
      </c>
      <c r="C10" s="8"/>
      <c r="D10" s="8"/>
      <c r="E10" s="8" t="s">
        <v>155</v>
      </c>
      <c r="F10" s="8" t="s">
        <v>156</v>
      </c>
      <c r="G10" s="8" t="s">
        <v>94</v>
      </c>
      <c r="H10" s="8" t="s">
        <v>157</v>
      </c>
      <c r="I10" s="8" t="s">
        <v>158</v>
      </c>
      <c r="J10" s="8">
        <v>2021</v>
      </c>
      <c r="K10" s="8"/>
      <c r="L10" s="8"/>
      <c r="M10" s="8"/>
      <c r="N10" s="8"/>
      <c r="O10" s="8"/>
      <c r="P10" s="8"/>
      <c r="Q10" s="8"/>
      <c r="R10" s="8"/>
      <c r="S10" s="8"/>
      <c r="T10" s="8"/>
      <c r="U10" s="8"/>
      <c r="V10" s="8"/>
      <c r="W10" s="8"/>
      <c r="X10" s="8"/>
      <c r="Y10" s="8"/>
      <c r="Z10" s="8" t="s">
        <v>159</v>
      </c>
      <c r="AA10" s="8">
        <v>278</v>
      </c>
      <c r="AB10" s="8"/>
      <c r="AC10" s="8">
        <v>17</v>
      </c>
      <c r="AD10" s="8" t="s">
        <v>160</v>
      </c>
      <c r="AE10" s="8" t="s">
        <v>120</v>
      </c>
      <c r="AF10" s="8" t="s">
        <v>103</v>
      </c>
      <c r="AG10" s="8"/>
      <c r="AH10" s="8" t="s">
        <v>104</v>
      </c>
    </row>
    <row r="11" spans="1:34" ht="15" customHeight="1">
      <c r="A11" s="4" t="s">
        <v>94</v>
      </c>
      <c r="B11" s="8" t="s">
        <v>122</v>
      </c>
      <c r="C11" s="8"/>
      <c r="D11" s="8"/>
      <c r="E11" s="8" t="s">
        <v>161</v>
      </c>
      <c r="F11" s="8" t="s">
        <v>162</v>
      </c>
      <c r="G11" s="8" t="s">
        <v>108</v>
      </c>
      <c r="H11" s="8" t="s">
        <v>163</v>
      </c>
      <c r="I11" s="8" t="s">
        <v>164</v>
      </c>
      <c r="J11" s="8">
        <v>2018</v>
      </c>
      <c r="K11" s="8"/>
      <c r="L11" s="8"/>
      <c r="M11" s="8"/>
      <c r="N11" s="8"/>
      <c r="O11" s="8"/>
      <c r="P11" s="8"/>
      <c r="Q11" s="8"/>
      <c r="R11" s="8"/>
      <c r="S11" s="8"/>
      <c r="T11" s="8"/>
      <c r="U11" s="8"/>
      <c r="V11" s="8"/>
      <c r="X11" s="8"/>
      <c r="Y11" s="8"/>
      <c r="Z11" s="8" t="s">
        <v>165</v>
      </c>
      <c r="AA11" s="8">
        <v>98</v>
      </c>
      <c r="AB11" s="8"/>
      <c r="AC11" s="8">
        <v>14</v>
      </c>
      <c r="AD11" s="8" t="s">
        <v>166</v>
      </c>
      <c r="AE11" s="8" t="s">
        <v>102</v>
      </c>
      <c r="AF11" s="8" t="s">
        <v>103</v>
      </c>
      <c r="AG11" s="8" t="s">
        <v>113</v>
      </c>
      <c r="AH11" s="8" t="s">
        <v>104</v>
      </c>
    </row>
    <row r="12" spans="1:34" ht="15" customHeight="1">
      <c r="A12" s="4" t="s">
        <v>94</v>
      </c>
      <c r="B12" s="8" t="s">
        <v>95</v>
      </c>
      <c r="C12" s="8"/>
      <c r="D12" s="8"/>
      <c r="E12" s="8" t="s">
        <v>167</v>
      </c>
      <c r="F12" s="8" t="s">
        <v>168</v>
      </c>
      <c r="G12" s="8" t="s">
        <v>94</v>
      </c>
      <c r="H12" s="8"/>
      <c r="I12" s="8" t="s">
        <v>169</v>
      </c>
      <c r="J12" s="8">
        <v>2016</v>
      </c>
      <c r="K12" s="8"/>
      <c r="L12" s="8"/>
      <c r="M12" s="8"/>
      <c r="N12" s="8"/>
      <c r="O12" s="8"/>
      <c r="P12" s="8"/>
      <c r="Q12" s="8"/>
      <c r="R12" s="8"/>
      <c r="S12" s="8"/>
      <c r="T12" s="8"/>
      <c r="U12" s="8"/>
      <c r="V12" s="8"/>
      <c r="W12" s="8"/>
      <c r="X12" s="8"/>
      <c r="Y12" s="8"/>
      <c r="Z12" s="8" t="s">
        <v>170</v>
      </c>
      <c r="AA12" s="8">
        <v>18</v>
      </c>
      <c r="AB12" s="8">
        <v>2</v>
      </c>
      <c r="AC12" s="8">
        <v>8</v>
      </c>
      <c r="AD12" s="8" t="s">
        <v>171</v>
      </c>
      <c r="AE12" s="8" t="s">
        <v>120</v>
      </c>
      <c r="AF12" s="8" t="s">
        <v>103</v>
      </c>
      <c r="AG12" s="8" t="s">
        <v>113</v>
      </c>
      <c r="AH12" s="8" t="s">
        <v>104</v>
      </c>
    </row>
    <row r="13" spans="1:34" ht="15" customHeight="1">
      <c r="A13" s="4" t="s">
        <v>94</v>
      </c>
      <c r="B13" s="8" t="s">
        <v>148</v>
      </c>
      <c r="C13" s="8"/>
      <c r="D13" s="8"/>
      <c r="E13" s="8" t="s">
        <v>172</v>
      </c>
      <c r="F13" s="8" t="s">
        <v>173</v>
      </c>
      <c r="G13" s="8" t="s">
        <v>94</v>
      </c>
      <c r="H13" s="8"/>
      <c r="I13" s="8" t="s">
        <v>174</v>
      </c>
      <c r="J13" s="8">
        <v>2021</v>
      </c>
      <c r="K13" s="8"/>
      <c r="L13" s="8"/>
      <c r="M13" s="8"/>
      <c r="N13" s="8"/>
      <c r="O13" s="8"/>
      <c r="P13" s="8"/>
      <c r="Q13" s="8"/>
      <c r="R13" s="8"/>
      <c r="S13" s="8"/>
      <c r="T13" s="8"/>
      <c r="U13" s="8"/>
      <c r="V13" s="8"/>
      <c r="W13" s="8"/>
      <c r="X13" s="8"/>
      <c r="Y13" s="8"/>
      <c r="Z13" s="8" t="s">
        <v>175</v>
      </c>
      <c r="AA13" s="8">
        <v>26</v>
      </c>
      <c r="AB13" s="8">
        <v>1</v>
      </c>
      <c r="AC13" s="8">
        <v>1</v>
      </c>
      <c r="AD13" s="8" t="s">
        <v>176</v>
      </c>
      <c r="AE13" s="8" t="s">
        <v>102</v>
      </c>
      <c r="AF13" s="8" t="s">
        <v>103</v>
      </c>
      <c r="AG13" s="8" t="s">
        <v>177</v>
      </c>
      <c r="AH13" s="8" t="s">
        <v>104</v>
      </c>
    </row>
    <row r="14" spans="1:34" ht="15" customHeight="1">
      <c r="A14" s="4" t="s">
        <v>94</v>
      </c>
      <c r="B14" s="8" t="s">
        <v>122</v>
      </c>
      <c r="C14" s="8"/>
      <c r="D14" s="8"/>
      <c r="E14" s="8" t="s">
        <v>178</v>
      </c>
      <c r="F14" s="8" t="s">
        <v>179</v>
      </c>
      <c r="G14" s="8" t="s">
        <v>108</v>
      </c>
      <c r="H14" s="8" t="s">
        <v>180</v>
      </c>
      <c r="I14" s="10" t="s">
        <v>181</v>
      </c>
      <c r="J14" s="8">
        <v>2015</v>
      </c>
      <c r="K14" s="8"/>
      <c r="L14" s="8"/>
      <c r="M14" s="8"/>
      <c r="N14" s="8"/>
      <c r="O14" s="8"/>
      <c r="P14" s="8"/>
      <c r="Q14" s="8"/>
      <c r="R14" s="8"/>
      <c r="S14" s="8"/>
      <c r="T14" s="8"/>
      <c r="U14" s="8"/>
      <c r="V14" s="8"/>
      <c r="W14" s="8"/>
      <c r="X14" s="8"/>
      <c r="Y14" s="8"/>
      <c r="Z14" s="8" t="s">
        <v>128</v>
      </c>
      <c r="AA14" s="8">
        <v>104</v>
      </c>
      <c r="AB14" s="8"/>
      <c r="AC14" s="8"/>
      <c r="AD14" s="10" t="s">
        <v>182</v>
      </c>
      <c r="AE14" s="8" t="s">
        <v>102</v>
      </c>
      <c r="AF14" s="8" t="s">
        <v>103</v>
      </c>
      <c r="AG14" s="8"/>
      <c r="AH14" s="8" t="s">
        <v>183</v>
      </c>
    </row>
    <row r="15" spans="1:34" ht="15" customHeight="1">
      <c r="A15" s="4" t="s">
        <v>94</v>
      </c>
      <c r="B15" s="8" t="s">
        <v>95</v>
      </c>
      <c r="C15" s="8"/>
      <c r="D15" s="8"/>
      <c r="E15" s="8" t="s">
        <v>184</v>
      </c>
      <c r="F15" s="8" t="s">
        <v>185</v>
      </c>
      <c r="G15" s="8" t="s">
        <v>186</v>
      </c>
      <c r="H15" s="8" t="s">
        <v>187</v>
      </c>
      <c r="I15" s="8" t="s">
        <v>188</v>
      </c>
      <c r="J15" s="8">
        <v>2015</v>
      </c>
      <c r="K15" s="8"/>
      <c r="L15" s="8"/>
      <c r="M15" s="8"/>
      <c r="N15" s="8"/>
      <c r="O15" s="8"/>
      <c r="P15" s="8"/>
      <c r="Q15" s="8"/>
      <c r="R15" s="8"/>
      <c r="S15" s="8"/>
      <c r="T15" s="8"/>
      <c r="U15" s="8"/>
      <c r="V15" s="8"/>
      <c r="X15" s="8"/>
      <c r="Y15" s="8"/>
      <c r="Z15" s="8" t="s">
        <v>189</v>
      </c>
      <c r="AA15" s="8">
        <v>54</v>
      </c>
      <c r="AB15" s="8"/>
      <c r="AC15" s="8">
        <v>73</v>
      </c>
      <c r="AD15" s="8" t="s">
        <v>190</v>
      </c>
      <c r="AE15" s="8" t="s">
        <v>120</v>
      </c>
      <c r="AF15" s="8" t="s">
        <v>103</v>
      </c>
      <c r="AG15" s="8"/>
      <c r="AH15" s="8" t="s">
        <v>104</v>
      </c>
    </row>
    <row r="16" spans="1:34" ht="15" customHeight="1">
      <c r="A16" s="4" t="s">
        <v>191</v>
      </c>
      <c r="B16" s="8" t="s">
        <v>122</v>
      </c>
      <c r="C16" s="8"/>
      <c r="D16" s="8"/>
      <c r="E16" s="8" t="s">
        <v>192</v>
      </c>
      <c r="F16" s="8" t="s">
        <v>193</v>
      </c>
      <c r="G16" s="8" t="s">
        <v>194</v>
      </c>
      <c r="H16" s="8"/>
      <c r="I16" s="8" t="s">
        <v>195</v>
      </c>
      <c r="J16" s="8">
        <v>2015</v>
      </c>
      <c r="K16" s="8" t="s">
        <v>196</v>
      </c>
      <c r="L16" s="8" t="s">
        <v>191</v>
      </c>
      <c r="M16" s="8">
        <v>2</v>
      </c>
      <c r="N16" s="8" t="s">
        <v>197</v>
      </c>
      <c r="O16" s="8" t="s">
        <v>198</v>
      </c>
      <c r="P16" s="8" t="s">
        <v>199</v>
      </c>
      <c r="Q16" s="8" t="s">
        <v>200</v>
      </c>
      <c r="R16" s="8" t="s">
        <v>201</v>
      </c>
      <c r="S16" s="8" t="s">
        <v>202</v>
      </c>
      <c r="T16" s="8" t="s">
        <v>203</v>
      </c>
      <c r="U16" s="11"/>
      <c r="V16" s="8" t="s">
        <v>204</v>
      </c>
      <c r="W16" s="8" t="s">
        <v>205</v>
      </c>
      <c r="X16" s="8" t="s">
        <v>94</v>
      </c>
      <c r="Y16" s="8" t="s">
        <v>94</v>
      </c>
      <c r="Z16" s="8" t="s">
        <v>206</v>
      </c>
      <c r="AA16" s="8">
        <v>161</v>
      </c>
      <c r="AB16" s="8"/>
      <c r="AC16" s="8">
        <v>63</v>
      </c>
      <c r="AD16" s="8" t="s">
        <v>207</v>
      </c>
      <c r="AE16" s="8" t="s">
        <v>102</v>
      </c>
      <c r="AF16" s="8" t="s">
        <v>103</v>
      </c>
      <c r="AG16" s="8" t="s">
        <v>113</v>
      </c>
      <c r="AH16" s="8" t="s">
        <v>104</v>
      </c>
    </row>
    <row r="17" spans="1:34" ht="15" customHeight="1">
      <c r="A17" s="4" t="s">
        <v>191</v>
      </c>
      <c r="B17" s="8" t="s">
        <v>148</v>
      </c>
      <c r="C17" s="8" t="s">
        <v>208</v>
      </c>
      <c r="D17" s="8"/>
      <c r="E17" s="8" t="s">
        <v>209</v>
      </c>
      <c r="F17" s="8" t="s">
        <v>210</v>
      </c>
      <c r="G17" s="8" t="s">
        <v>191</v>
      </c>
      <c r="H17" s="8"/>
      <c r="I17" s="8" t="s">
        <v>211</v>
      </c>
      <c r="J17" s="8">
        <v>2017</v>
      </c>
      <c r="K17" s="8" t="s">
        <v>212</v>
      </c>
      <c r="L17" s="8" t="s">
        <v>213</v>
      </c>
      <c r="M17" s="8">
        <v>3</v>
      </c>
      <c r="N17" s="8" t="s">
        <v>214</v>
      </c>
      <c r="O17" s="8" t="s">
        <v>215</v>
      </c>
      <c r="P17" s="8" t="s">
        <v>216</v>
      </c>
      <c r="Q17" s="8" t="s">
        <v>217</v>
      </c>
      <c r="R17" s="8"/>
      <c r="S17" s="8" t="s">
        <v>218</v>
      </c>
      <c r="T17" s="8" t="s">
        <v>219</v>
      </c>
      <c r="U17" s="11" t="s">
        <v>220</v>
      </c>
      <c r="V17" s="8" t="s">
        <v>221</v>
      </c>
      <c r="W17" s="8" t="s">
        <v>222</v>
      </c>
      <c r="X17" s="8" t="s">
        <v>191</v>
      </c>
      <c r="Y17" s="8" t="s">
        <v>94</v>
      </c>
      <c r="Z17" s="8" t="s">
        <v>111</v>
      </c>
      <c r="AA17" s="8">
        <v>62</v>
      </c>
      <c r="AB17" s="8"/>
      <c r="AC17" s="8">
        <v>49</v>
      </c>
      <c r="AD17" s="8" t="s">
        <v>223</v>
      </c>
      <c r="AE17" s="8" t="s">
        <v>102</v>
      </c>
      <c r="AF17" s="8" t="s">
        <v>103</v>
      </c>
      <c r="AG17" s="8"/>
      <c r="AH17" s="8" t="s">
        <v>104</v>
      </c>
    </row>
    <row r="18" spans="1:34" ht="15" customHeight="1">
      <c r="A18" s="4" t="s">
        <v>191</v>
      </c>
      <c r="B18" s="8" t="s">
        <v>148</v>
      </c>
      <c r="C18" s="8"/>
      <c r="D18" s="8"/>
      <c r="E18" s="8" t="s">
        <v>224</v>
      </c>
      <c r="F18" s="8" t="s">
        <v>225</v>
      </c>
      <c r="G18" s="8" t="s">
        <v>194</v>
      </c>
      <c r="H18" s="8"/>
      <c r="I18" s="8" t="s">
        <v>226</v>
      </c>
      <c r="J18" s="8">
        <v>2018</v>
      </c>
      <c r="K18" s="8" t="s">
        <v>227</v>
      </c>
      <c r="L18" s="8" t="s">
        <v>94</v>
      </c>
      <c r="M18" s="8">
        <v>2</v>
      </c>
      <c r="N18" s="8" t="s">
        <v>228</v>
      </c>
      <c r="O18" s="8" t="s">
        <v>229</v>
      </c>
      <c r="P18" s="8" t="s">
        <v>230</v>
      </c>
      <c r="Q18" s="8" t="s">
        <v>231</v>
      </c>
      <c r="R18" s="8" t="s">
        <v>232</v>
      </c>
      <c r="S18" s="8" t="s">
        <v>233</v>
      </c>
      <c r="T18" s="8" t="s">
        <v>203</v>
      </c>
      <c r="U18" s="11" t="s">
        <v>234</v>
      </c>
      <c r="V18" s="8" t="s">
        <v>235</v>
      </c>
      <c r="W18" s="8" t="s">
        <v>236</v>
      </c>
      <c r="X18" s="8" t="s">
        <v>108</v>
      </c>
      <c r="Y18" s="8" t="s">
        <v>108</v>
      </c>
      <c r="Z18" s="8" t="s">
        <v>237</v>
      </c>
      <c r="AA18" s="8">
        <v>32</v>
      </c>
      <c r="AB18" s="8">
        <v>3</v>
      </c>
      <c r="AC18" s="8">
        <v>35</v>
      </c>
      <c r="AD18" s="8" t="s">
        <v>238</v>
      </c>
      <c r="AE18" s="8" t="s">
        <v>102</v>
      </c>
      <c r="AF18" s="8" t="s">
        <v>103</v>
      </c>
      <c r="AG18" s="8" t="s">
        <v>121</v>
      </c>
      <c r="AH18" s="8" t="s">
        <v>104</v>
      </c>
    </row>
    <row r="19" spans="1:34" ht="15" customHeight="1">
      <c r="A19" s="4" t="s">
        <v>94</v>
      </c>
      <c r="B19" s="8" t="s">
        <v>105</v>
      </c>
      <c r="C19" s="8"/>
      <c r="D19" s="8"/>
      <c r="E19" s="8" t="s">
        <v>239</v>
      </c>
      <c r="F19" s="8" t="s">
        <v>240</v>
      </c>
      <c r="G19" s="8" t="s">
        <v>94</v>
      </c>
      <c r="H19" s="8" t="s">
        <v>241</v>
      </c>
      <c r="I19" s="8" t="s">
        <v>242</v>
      </c>
      <c r="J19" s="8">
        <v>2018</v>
      </c>
      <c r="K19" s="8"/>
      <c r="L19" s="8"/>
      <c r="M19" s="8"/>
      <c r="N19" s="8"/>
      <c r="O19" s="8"/>
      <c r="P19" s="8"/>
      <c r="Q19" s="8"/>
      <c r="R19" s="8"/>
      <c r="S19" s="8"/>
      <c r="T19" s="8"/>
      <c r="U19" s="8"/>
      <c r="V19" s="8"/>
      <c r="W19" s="8"/>
      <c r="X19" s="8"/>
      <c r="Y19" s="8"/>
      <c r="Z19" s="8" t="s">
        <v>128</v>
      </c>
      <c r="AA19" s="8">
        <v>163</v>
      </c>
      <c r="AB19" s="8"/>
      <c r="AC19" s="8">
        <v>34</v>
      </c>
      <c r="AD19" s="8" t="s">
        <v>243</v>
      </c>
      <c r="AE19" s="8" t="s">
        <v>102</v>
      </c>
      <c r="AF19" s="8" t="s">
        <v>103</v>
      </c>
      <c r="AG19" s="8" t="s">
        <v>113</v>
      </c>
      <c r="AH19" s="8" t="s">
        <v>104</v>
      </c>
    </row>
    <row r="20" spans="1:34" ht="15" customHeight="1">
      <c r="A20" s="4" t="s">
        <v>191</v>
      </c>
      <c r="B20" s="8" t="s">
        <v>122</v>
      </c>
      <c r="C20" s="8"/>
      <c r="D20" s="8"/>
      <c r="E20" s="8" t="s">
        <v>244</v>
      </c>
      <c r="F20" s="8" t="s">
        <v>245</v>
      </c>
      <c r="G20" s="8" t="s">
        <v>194</v>
      </c>
      <c r="H20" s="8"/>
      <c r="I20" s="8" t="s">
        <v>246</v>
      </c>
      <c r="J20" s="8">
        <v>2017</v>
      </c>
      <c r="K20" s="8" t="s">
        <v>247</v>
      </c>
      <c r="L20" s="8" t="s">
        <v>191</v>
      </c>
      <c r="M20" s="8">
        <v>2</v>
      </c>
      <c r="N20" s="8" t="s">
        <v>228</v>
      </c>
      <c r="O20" s="8" t="s">
        <v>127</v>
      </c>
      <c r="P20" s="8" t="s">
        <v>248</v>
      </c>
      <c r="Q20" s="8" t="s">
        <v>249</v>
      </c>
      <c r="R20" s="8" t="s">
        <v>250</v>
      </c>
      <c r="S20" s="8" t="s">
        <v>233</v>
      </c>
      <c r="T20" s="8" t="s">
        <v>203</v>
      </c>
      <c r="U20" s="11" t="s">
        <v>251</v>
      </c>
      <c r="V20" s="8" t="s">
        <v>235</v>
      </c>
      <c r="W20" s="8" t="s">
        <v>252</v>
      </c>
      <c r="X20" s="8" t="s">
        <v>194</v>
      </c>
      <c r="Y20" s="8" t="s">
        <v>94</v>
      </c>
      <c r="Z20" s="8" t="s">
        <v>134</v>
      </c>
      <c r="AA20" s="8">
        <v>73</v>
      </c>
      <c r="AB20" s="8"/>
      <c r="AC20" s="8">
        <v>28</v>
      </c>
      <c r="AD20" s="8" t="s">
        <v>253</v>
      </c>
      <c r="AE20" s="8" t="s">
        <v>102</v>
      </c>
      <c r="AF20" s="8" t="s">
        <v>103</v>
      </c>
      <c r="AG20" s="8"/>
      <c r="AH20" s="8" t="s">
        <v>104</v>
      </c>
    </row>
    <row r="21" spans="1:34" ht="15" customHeight="1">
      <c r="A21" s="4" t="s">
        <v>191</v>
      </c>
      <c r="B21" s="8" t="s">
        <v>136</v>
      </c>
      <c r="C21" s="8"/>
      <c r="D21" s="8"/>
      <c r="E21" s="8" t="s">
        <v>254</v>
      </c>
      <c r="F21" s="8" t="s">
        <v>255</v>
      </c>
      <c r="G21" s="8" t="s">
        <v>194</v>
      </c>
      <c r="H21" s="8"/>
      <c r="I21" s="8" t="s">
        <v>256</v>
      </c>
      <c r="J21" s="8">
        <v>2021</v>
      </c>
      <c r="K21" s="8" t="s">
        <v>257</v>
      </c>
      <c r="L21" s="8" t="s">
        <v>94</v>
      </c>
      <c r="M21" s="8">
        <v>2</v>
      </c>
      <c r="N21" s="8" t="s">
        <v>228</v>
      </c>
      <c r="O21" s="8" t="s">
        <v>258</v>
      </c>
      <c r="P21" s="8" t="s">
        <v>259</v>
      </c>
      <c r="Q21" s="8" t="s">
        <v>260</v>
      </c>
      <c r="R21" s="8" t="s">
        <v>261</v>
      </c>
      <c r="S21" s="8" t="s">
        <v>233</v>
      </c>
      <c r="T21" s="8" t="s">
        <v>203</v>
      </c>
      <c r="U21" s="11" t="s">
        <v>251</v>
      </c>
      <c r="V21" s="8" t="s">
        <v>235</v>
      </c>
      <c r="W21" s="8" t="s">
        <v>262</v>
      </c>
      <c r="X21" s="8" t="s">
        <v>108</v>
      </c>
      <c r="Y21" s="8" t="s">
        <v>108</v>
      </c>
      <c r="Z21" s="8" t="s">
        <v>263</v>
      </c>
      <c r="AA21" s="8">
        <v>27</v>
      </c>
      <c r="AB21" s="8">
        <v>2</v>
      </c>
      <c r="AC21" s="8">
        <v>26</v>
      </c>
      <c r="AD21" s="8" t="s">
        <v>264</v>
      </c>
      <c r="AE21" s="8" t="s">
        <v>102</v>
      </c>
      <c r="AF21" s="8" t="s">
        <v>103</v>
      </c>
      <c r="AG21" s="8" t="s">
        <v>177</v>
      </c>
      <c r="AH21" s="8" t="s">
        <v>104</v>
      </c>
    </row>
    <row r="22" spans="1:34" ht="15" customHeight="1">
      <c r="A22" s="4" t="s">
        <v>191</v>
      </c>
      <c r="B22" s="8" t="s">
        <v>148</v>
      </c>
      <c r="C22" s="8" t="s">
        <v>208</v>
      </c>
      <c r="D22" s="8"/>
      <c r="E22" s="8" t="s">
        <v>265</v>
      </c>
      <c r="F22" s="8" t="s">
        <v>266</v>
      </c>
      <c r="G22" s="8" t="s">
        <v>191</v>
      </c>
      <c r="H22" s="8"/>
      <c r="I22" s="8" t="s">
        <v>267</v>
      </c>
      <c r="J22" s="8">
        <v>2020</v>
      </c>
      <c r="K22" s="8" t="s">
        <v>212</v>
      </c>
      <c r="L22" s="8" t="s">
        <v>191</v>
      </c>
      <c r="M22" s="8">
        <v>1</v>
      </c>
      <c r="N22" s="8" t="s">
        <v>228</v>
      </c>
      <c r="O22" s="8" t="s">
        <v>268</v>
      </c>
      <c r="P22" s="8" t="s">
        <v>269</v>
      </c>
      <c r="Q22" s="8" t="s">
        <v>270</v>
      </c>
      <c r="R22" s="8" t="s">
        <v>271</v>
      </c>
      <c r="S22" s="8" t="s">
        <v>271</v>
      </c>
      <c r="T22" s="8" t="s">
        <v>271</v>
      </c>
      <c r="U22" s="11" t="s">
        <v>272</v>
      </c>
      <c r="V22" s="8" t="s">
        <v>273</v>
      </c>
      <c r="W22" s="8" t="s">
        <v>274</v>
      </c>
      <c r="X22" s="8" t="s">
        <v>191</v>
      </c>
      <c r="Y22" s="8" t="s">
        <v>191</v>
      </c>
      <c r="Z22" s="8" t="s">
        <v>118</v>
      </c>
      <c r="AA22" s="8">
        <v>724</v>
      </c>
      <c r="AB22" s="8"/>
      <c r="AC22" s="8">
        <v>26</v>
      </c>
      <c r="AD22" s="8" t="s">
        <v>275</v>
      </c>
      <c r="AE22" s="8" t="s">
        <v>120</v>
      </c>
      <c r="AF22" s="8" t="s">
        <v>103</v>
      </c>
      <c r="AG22" s="8" t="s">
        <v>121</v>
      </c>
      <c r="AH22" s="8" t="s">
        <v>104</v>
      </c>
    </row>
    <row r="23" spans="1:34" ht="15" customHeight="1">
      <c r="A23" s="4" t="s">
        <v>191</v>
      </c>
      <c r="B23" s="8" t="s">
        <v>95</v>
      </c>
      <c r="C23" s="8"/>
      <c r="D23" s="8"/>
      <c r="E23" s="8" t="s">
        <v>276</v>
      </c>
      <c r="F23" s="8" t="s">
        <v>277</v>
      </c>
      <c r="G23" s="8" t="s">
        <v>194</v>
      </c>
      <c r="H23" s="8"/>
      <c r="I23" s="8" t="s">
        <v>278</v>
      </c>
      <c r="J23" s="8">
        <v>2016</v>
      </c>
      <c r="K23" s="8" t="s">
        <v>279</v>
      </c>
      <c r="L23" s="8" t="s">
        <v>94</v>
      </c>
      <c r="M23" s="8">
        <v>3</v>
      </c>
      <c r="N23" s="8" t="s">
        <v>197</v>
      </c>
      <c r="O23" s="8" t="s">
        <v>280</v>
      </c>
      <c r="P23" s="8" t="s">
        <v>216</v>
      </c>
      <c r="Q23" s="8" t="s">
        <v>281</v>
      </c>
      <c r="R23" s="8" t="s">
        <v>282</v>
      </c>
      <c r="S23" s="8" t="s">
        <v>233</v>
      </c>
      <c r="T23" s="8" t="s">
        <v>203</v>
      </c>
      <c r="U23" s="11" t="s">
        <v>283</v>
      </c>
      <c r="V23" s="8" t="s">
        <v>221</v>
      </c>
      <c r="W23" s="8" t="s">
        <v>284</v>
      </c>
      <c r="X23" s="8" t="s">
        <v>94</v>
      </c>
      <c r="Y23" s="8" t="s">
        <v>94</v>
      </c>
      <c r="Z23" s="8" t="s">
        <v>285</v>
      </c>
      <c r="AA23" s="8">
        <v>7</v>
      </c>
      <c r="AB23" s="8">
        <v>3</v>
      </c>
      <c r="AC23" s="8">
        <v>25</v>
      </c>
      <c r="AD23" s="8" t="s">
        <v>286</v>
      </c>
      <c r="AE23" s="8" t="s">
        <v>102</v>
      </c>
      <c r="AF23" s="8" t="s">
        <v>103</v>
      </c>
      <c r="AG23" s="8" t="s">
        <v>154</v>
      </c>
      <c r="AH23" s="8" t="s">
        <v>104</v>
      </c>
    </row>
    <row r="24" spans="1:34" ht="15" customHeight="1">
      <c r="A24" s="4" t="s">
        <v>191</v>
      </c>
      <c r="B24" s="8" t="s">
        <v>122</v>
      </c>
      <c r="C24" s="8"/>
      <c r="D24" s="8"/>
      <c r="E24" s="8" t="s">
        <v>287</v>
      </c>
      <c r="F24" s="8" t="s">
        <v>288</v>
      </c>
      <c r="G24" s="8" t="s">
        <v>194</v>
      </c>
      <c r="H24" s="8"/>
      <c r="I24" s="12" t="s">
        <v>289</v>
      </c>
      <c r="J24" s="8">
        <v>2015</v>
      </c>
      <c r="K24" s="8" t="s">
        <v>290</v>
      </c>
      <c r="L24" s="8" t="s">
        <v>213</v>
      </c>
      <c r="M24" s="8">
        <v>2</v>
      </c>
      <c r="N24" s="8" t="s">
        <v>291</v>
      </c>
      <c r="O24" s="8" t="s">
        <v>292</v>
      </c>
      <c r="P24" s="8" t="s">
        <v>293</v>
      </c>
      <c r="Q24" s="8" t="s">
        <v>294</v>
      </c>
      <c r="R24" s="8" t="s">
        <v>295</v>
      </c>
      <c r="S24" s="8" t="s">
        <v>296</v>
      </c>
      <c r="T24" s="8" t="s">
        <v>219</v>
      </c>
      <c r="U24" s="11" t="s">
        <v>297</v>
      </c>
      <c r="V24" s="8" t="s">
        <v>298</v>
      </c>
      <c r="W24" s="8" t="s">
        <v>299</v>
      </c>
      <c r="X24" s="8" t="s">
        <v>94</v>
      </c>
      <c r="Y24" s="8" t="s">
        <v>94</v>
      </c>
      <c r="Z24" s="8" t="s">
        <v>300</v>
      </c>
      <c r="AA24" s="8">
        <v>756</v>
      </c>
      <c r="AB24" s="8">
        <v>1</v>
      </c>
      <c r="AC24" s="8">
        <v>25</v>
      </c>
      <c r="AD24" s="8" t="s">
        <v>301</v>
      </c>
      <c r="AE24" s="8" t="s">
        <v>102</v>
      </c>
      <c r="AF24" s="8" t="s">
        <v>103</v>
      </c>
      <c r="AG24" s="8"/>
      <c r="AH24" s="8" t="s">
        <v>104</v>
      </c>
    </row>
    <row r="25" spans="1:34" ht="15" customHeight="1">
      <c r="A25" s="4" t="s">
        <v>191</v>
      </c>
      <c r="B25" s="8" t="s">
        <v>122</v>
      </c>
      <c r="C25" s="8"/>
      <c r="D25" s="8"/>
      <c r="E25" s="8" t="s">
        <v>302</v>
      </c>
      <c r="F25" s="8" t="s">
        <v>303</v>
      </c>
      <c r="G25" s="8" t="s">
        <v>194</v>
      </c>
      <c r="H25" s="8"/>
      <c r="I25" s="8" t="s">
        <v>304</v>
      </c>
      <c r="J25" s="8">
        <v>2015</v>
      </c>
      <c r="K25" s="8" t="s">
        <v>305</v>
      </c>
      <c r="L25" s="8" t="s">
        <v>94</v>
      </c>
      <c r="M25" s="8">
        <v>2</v>
      </c>
      <c r="N25" s="8" t="s">
        <v>291</v>
      </c>
      <c r="O25" s="8" t="s">
        <v>292</v>
      </c>
      <c r="P25" s="8" t="s">
        <v>306</v>
      </c>
      <c r="Q25" s="8" t="s">
        <v>307</v>
      </c>
      <c r="R25" s="8" t="s">
        <v>250</v>
      </c>
      <c r="S25" s="8" t="s">
        <v>233</v>
      </c>
      <c r="T25" s="8" t="s">
        <v>219</v>
      </c>
      <c r="U25" s="11" t="s">
        <v>308</v>
      </c>
      <c r="V25" s="8" t="s">
        <v>309</v>
      </c>
      <c r="W25" s="8" t="s">
        <v>310</v>
      </c>
      <c r="X25" s="8" t="s">
        <v>94</v>
      </c>
      <c r="Y25" s="8" t="s">
        <v>94</v>
      </c>
      <c r="Z25" s="8" t="s">
        <v>128</v>
      </c>
      <c r="AA25" s="8">
        <v>109</v>
      </c>
      <c r="AB25" s="8"/>
      <c r="AC25" s="8">
        <v>23</v>
      </c>
      <c r="AD25" s="8" t="s">
        <v>311</v>
      </c>
      <c r="AE25" s="8" t="s">
        <v>102</v>
      </c>
      <c r="AF25" s="8" t="s">
        <v>103</v>
      </c>
      <c r="AG25" s="8"/>
      <c r="AH25" s="8" t="s">
        <v>104</v>
      </c>
    </row>
    <row r="26" spans="1:34" ht="15" customHeight="1">
      <c r="A26" s="4" t="s">
        <v>191</v>
      </c>
      <c r="B26" s="8" t="s">
        <v>95</v>
      </c>
      <c r="C26" s="8"/>
      <c r="D26" s="8"/>
      <c r="E26" s="8" t="s">
        <v>312</v>
      </c>
      <c r="F26" s="8" t="s">
        <v>313</v>
      </c>
      <c r="G26" s="8" t="s">
        <v>191</v>
      </c>
      <c r="H26" s="8"/>
      <c r="I26" s="8" t="s">
        <v>314</v>
      </c>
      <c r="J26" s="8">
        <v>2020</v>
      </c>
      <c r="K26" s="8" t="s">
        <v>315</v>
      </c>
      <c r="L26" s="8" t="s">
        <v>191</v>
      </c>
      <c r="M26" s="8">
        <v>2</v>
      </c>
      <c r="N26" s="8" t="s">
        <v>197</v>
      </c>
      <c r="O26" s="8" t="s">
        <v>127</v>
      </c>
      <c r="P26" s="8" t="s">
        <v>216</v>
      </c>
      <c r="Q26" s="8" t="s">
        <v>316</v>
      </c>
      <c r="R26" s="8" t="s">
        <v>317</v>
      </c>
      <c r="S26" s="8" t="s">
        <v>233</v>
      </c>
      <c r="T26" s="8" t="s">
        <v>203</v>
      </c>
      <c r="U26" s="11" t="s">
        <v>318</v>
      </c>
      <c r="V26" s="8" t="s">
        <v>235</v>
      </c>
      <c r="W26" s="8" t="s">
        <v>319</v>
      </c>
      <c r="X26" s="8" t="s">
        <v>194</v>
      </c>
      <c r="Y26" s="8" t="s">
        <v>108</v>
      </c>
      <c r="Z26" s="8" t="s">
        <v>118</v>
      </c>
      <c r="AA26" s="8">
        <v>734</v>
      </c>
      <c r="AB26" s="8"/>
      <c r="AC26" s="8">
        <v>20</v>
      </c>
      <c r="AD26" s="8" t="s">
        <v>320</v>
      </c>
      <c r="AE26" s="8" t="s">
        <v>102</v>
      </c>
      <c r="AF26" s="8" t="s">
        <v>103</v>
      </c>
      <c r="AG26" s="8" t="s">
        <v>121</v>
      </c>
      <c r="AH26" s="8" t="s">
        <v>104</v>
      </c>
    </row>
    <row r="27" spans="1:34" ht="15" customHeight="1">
      <c r="A27" s="4" t="s">
        <v>191</v>
      </c>
      <c r="B27" s="8" t="s">
        <v>122</v>
      </c>
      <c r="C27" s="8"/>
      <c r="D27" s="8"/>
      <c r="E27" s="8" t="s">
        <v>321</v>
      </c>
      <c r="F27" s="8" t="s">
        <v>322</v>
      </c>
      <c r="G27" s="8" t="s">
        <v>194</v>
      </c>
      <c r="H27" s="8"/>
      <c r="I27" s="8" t="s">
        <v>323</v>
      </c>
      <c r="J27" s="8">
        <v>2020</v>
      </c>
      <c r="K27" s="8" t="s">
        <v>324</v>
      </c>
      <c r="L27" s="8" t="s">
        <v>191</v>
      </c>
      <c r="M27" s="8">
        <v>2</v>
      </c>
      <c r="N27" s="8" t="s">
        <v>291</v>
      </c>
      <c r="O27" s="8" t="s">
        <v>127</v>
      </c>
      <c r="P27" s="8" t="s">
        <v>325</v>
      </c>
      <c r="Q27" s="8" t="s">
        <v>326</v>
      </c>
      <c r="R27" s="8"/>
      <c r="S27" s="8" t="s">
        <v>233</v>
      </c>
      <c r="T27" s="8" t="s">
        <v>203</v>
      </c>
      <c r="U27" s="11" t="s">
        <v>308</v>
      </c>
      <c r="V27" s="8" t="s">
        <v>235</v>
      </c>
      <c r="W27" s="8" t="s">
        <v>327</v>
      </c>
      <c r="X27" s="8" t="s">
        <v>191</v>
      </c>
      <c r="Y27" s="8" t="s">
        <v>94</v>
      </c>
      <c r="Z27" s="8" t="s">
        <v>128</v>
      </c>
      <c r="AA27" s="8">
        <v>193</v>
      </c>
      <c r="AB27" s="8"/>
      <c r="AC27" s="8">
        <v>20</v>
      </c>
      <c r="AD27" s="8" t="s">
        <v>328</v>
      </c>
      <c r="AE27" s="8" t="s">
        <v>102</v>
      </c>
      <c r="AF27" s="8" t="s">
        <v>103</v>
      </c>
      <c r="AG27" s="8"/>
      <c r="AH27" s="8" t="s">
        <v>104</v>
      </c>
    </row>
    <row r="28" spans="1:34" ht="15" customHeight="1">
      <c r="A28" s="4" t="s">
        <v>194</v>
      </c>
      <c r="B28" s="8" t="s">
        <v>105</v>
      </c>
      <c r="C28" s="8"/>
      <c r="D28" s="8"/>
      <c r="E28" s="8" t="s">
        <v>329</v>
      </c>
      <c r="F28" s="8" t="s">
        <v>330</v>
      </c>
      <c r="G28" s="8" t="s">
        <v>191</v>
      </c>
      <c r="H28" s="8"/>
      <c r="I28" s="8" t="s">
        <v>331</v>
      </c>
      <c r="J28" s="8">
        <v>2016</v>
      </c>
      <c r="K28" s="8" t="s">
        <v>212</v>
      </c>
      <c r="L28" s="8" t="s">
        <v>191</v>
      </c>
      <c r="M28" s="8">
        <v>3</v>
      </c>
      <c r="N28" s="8" t="s">
        <v>271</v>
      </c>
      <c r="O28" s="8" t="s">
        <v>332</v>
      </c>
      <c r="P28" s="8" t="s">
        <v>216</v>
      </c>
      <c r="Q28" s="8" t="s">
        <v>270</v>
      </c>
      <c r="R28" s="8" t="s">
        <v>333</v>
      </c>
      <c r="S28" s="8" t="s">
        <v>296</v>
      </c>
      <c r="T28" s="8" t="s">
        <v>271</v>
      </c>
      <c r="U28" s="11" t="s">
        <v>334</v>
      </c>
      <c r="V28" s="8" t="s">
        <v>335</v>
      </c>
      <c r="W28" s="4" t="s">
        <v>336</v>
      </c>
      <c r="X28" s="8" t="s">
        <v>213</v>
      </c>
      <c r="Y28" s="8" t="s">
        <v>191</v>
      </c>
      <c r="Z28" s="8" t="s">
        <v>337</v>
      </c>
      <c r="AA28" s="8">
        <v>12</v>
      </c>
      <c r="AB28" s="8">
        <v>4</v>
      </c>
      <c r="AC28" s="8">
        <v>18</v>
      </c>
      <c r="AD28" s="8" t="s">
        <v>338</v>
      </c>
      <c r="AE28" s="8" t="s">
        <v>120</v>
      </c>
      <c r="AF28" s="8" t="s">
        <v>103</v>
      </c>
      <c r="AG28" s="8"/>
      <c r="AH28" s="8" t="s">
        <v>104</v>
      </c>
    </row>
    <row r="29" spans="1:34" ht="15" customHeight="1">
      <c r="A29" s="4" t="s">
        <v>191</v>
      </c>
      <c r="B29" s="8" t="s">
        <v>122</v>
      </c>
      <c r="C29" s="8"/>
      <c r="D29" s="8"/>
      <c r="E29" s="8" t="s">
        <v>339</v>
      </c>
      <c r="F29" s="8" t="s">
        <v>340</v>
      </c>
      <c r="G29" s="8" t="s">
        <v>194</v>
      </c>
      <c r="H29" s="8"/>
      <c r="I29" s="8" t="s">
        <v>341</v>
      </c>
      <c r="J29" s="8">
        <v>2016</v>
      </c>
      <c r="K29" s="8" t="s">
        <v>227</v>
      </c>
      <c r="L29" s="8" t="s">
        <v>191</v>
      </c>
      <c r="M29" s="8">
        <v>2</v>
      </c>
      <c r="N29" s="8" t="s">
        <v>291</v>
      </c>
      <c r="O29" s="8" t="s">
        <v>342</v>
      </c>
      <c r="P29" s="8" t="s">
        <v>343</v>
      </c>
      <c r="Q29" s="8" t="s">
        <v>344</v>
      </c>
      <c r="R29" s="8" t="s">
        <v>345</v>
      </c>
      <c r="S29" s="8" t="s">
        <v>233</v>
      </c>
      <c r="T29" s="8" t="s">
        <v>219</v>
      </c>
      <c r="U29" s="11" t="s">
        <v>346</v>
      </c>
      <c r="V29" s="8" t="s">
        <v>298</v>
      </c>
      <c r="W29" s="8" t="s">
        <v>347</v>
      </c>
      <c r="X29" s="8" t="s">
        <v>191</v>
      </c>
      <c r="Y29" s="8" t="s">
        <v>94</v>
      </c>
      <c r="Z29" s="8" t="s">
        <v>134</v>
      </c>
      <c r="AA29" s="8">
        <v>61</v>
      </c>
      <c r="AB29" s="8"/>
      <c r="AC29" s="8">
        <v>17</v>
      </c>
      <c r="AD29" s="8" t="s">
        <v>348</v>
      </c>
      <c r="AE29" s="8" t="s">
        <v>102</v>
      </c>
      <c r="AF29" s="8" t="s">
        <v>103</v>
      </c>
      <c r="AG29" s="8"/>
      <c r="AH29" s="8" t="s">
        <v>104</v>
      </c>
    </row>
    <row r="30" spans="1:34" ht="15" customHeight="1">
      <c r="A30" s="4" t="s">
        <v>191</v>
      </c>
      <c r="B30" s="8" t="s">
        <v>148</v>
      </c>
      <c r="C30" s="8"/>
      <c r="D30" s="8"/>
      <c r="E30" s="8" t="s">
        <v>349</v>
      </c>
      <c r="F30" s="8" t="s">
        <v>350</v>
      </c>
      <c r="G30" s="8" t="s">
        <v>191</v>
      </c>
      <c r="H30" s="8"/>
      <c r="I30" s="8" t="s">
        <v>351</v>
      </c>
      <c r="J30" s="8">
        <v>2018</v>
      </c>
      <c r="K30" s="8" t="s">
        <v>324</v>
      </c>
      <c r="L30" s="8" t="s">
        <v>191</v>
      </c>
      <c r="M30" s="8">
        <v>2</v>
      </c>
      <c r="N30" s="8" t="s">
        <v>228</v>
      </c>
      <c r="O30" s="8" t="s">
        <v>127</v>
      </c>
      <c r="P30" s="8" t="s">
        <v>216</v>
      </c>
      <c r="Q30" s="13" t="s">
        <v>270</v>
      </c>
      <c r="R30" s="8"/>
      <c r="S30" s="8" t="s">
        <v>218</v>
      </c>
      <c r="T30" s="8" t="s">
        <v>219</v>
      </c>
      <c r="U30" s="11" t="s">
        <v>352</v>
      </c>
      <c r="V30" s="8" t="s">
        <v>221</v>
      </c>
      <c r="W30" s="8"/>
      <c r="X30" s="8" t="s">
        <v>94</v>
      </c>
      <c r="Y30" s="8" t="s">
        <v>94</v>
      </c>
      <c r="Z30" s="8" t="s">
        <v>353</v>
      </c>
      <c r="AA30" s="8">
        <v>2018</v>
      </c>
      <c r="AB30" s="8">
        <v>10</v>
      </c>
      <c r="AC30" s="8">
        <v>16</v>
      </c>
      <c r="AD30" s="8" t="s">
        <v>354</v>
      </c>
      <c r="AE30" s="8" t="s">
        <v>102</v>
      </c>
      <c r="AF30" s="8" t="s">
        <v>103</v>
      </c>
      <c r="AG30" s="8" t="s">
        <v>154</v>
      </c>
      <c r="AH30" s="8" t="s">
        <v>104</v>
      </c>
    </row>
    <row r="31" spans="1:34" ht="15" customHeight="1">
      <c r="A31" s="4" t="s">
        <v>191</v>
      </c>
      <c r="B31" s="8" t="s">
        <v>95</v>
      </c>
      <c r="C31" s="8"/>
      <c r="D31" s="8"/>
      <c r="E31" s="8" t="s">
        <v>355</v>
      </c>
      <c r="F31" s="8" t="s">
        <v>356</v>
      </c>
      <c r="G31" s="8" t="s">
        <v>194</v>
      </c>
      <c r="H31" s="8"/>
      <c r="I31" s="8" t="s">
        <v>357</v>
      </c>
      <c r="J31" s="8">
        <v>2020</v>
      </c>
      <c r="K31" s="8" t="s">
        <v>358</v>
      </c>
      <c r="L31" s="8" t="s">
        <v>94</v>
      </c>
      <c r="M31" s="8">
        <v>2</v>
      </c>
      <c r="N31" s="8" t="s">
        <v>228</v>
      </c>
      <c r="O31" s="8" t="s">
        <v>127</v>
      </c>
      <c r="P31" s="8" t="s">
        <v>359</v>
      </c>
      <c r="Q31" s="8" t="s">
        <v>360</v>
      </c>
      <c r="R31" s="8" t="s">
        <v>361</v>
      </c>
      <c r="S31" s="8" t="s">
        <v>233</v>
      </c>
      <c r="T31" s="8" t="s">
        <v>203</v>
      </c>
      <c r="U31" s="11" t="s">
        <v>362</v>
      </c>
      <c r="V31" s="8" t="s">
        <v>235</v>
      </c>
      <c r="W31" s="8" t="s">
        <v>363</v>
      </c>
      <c r="X31" s="8" t="s">
        <v>94</v>
      </c>
      <c r="Y31" s="8" t="s">
        <v>94</v>
      </c>
      <c r="Z31" s="8" t="s">
        <v>134</v>
      </c>
      <c r="AA31" s="8">
        <v>108</v>
      </c>
      <c r="AB31" s="8"/>
      <c r="AC31" s="8">
        <v>14</v>
      </c>
      <c r="AD31" s="8" t="s">
        <v>364</v>
      </c>
      <c r="AE31" s="8" t="s">
        <v>102</v>
      </c>
      <c r="AF31" s="8" t="s">
        <v>103</v>
      </c>
      <c r="AG31" s="8" t="s">
        <v>113</v>
      </c>
      <c r="AH31" s="8" t="s">
        <v>104</v>
      </c>
    </row>
    <row r="32" spans="1:34" ht="15" customHeight="1">
      <c r="A32" s="4" t="s">
        <v>94</v>
      </c>
      <c r="B32" s="8" t="s">
        <v>136</v>
      </c>
      <c r="C32" s="8"/>
      <c r="D32" s="8"/>
      <c r="E32" s="8" t="s">
        <v>365</v>
      </c>
      <c r="F32" s="8" t="s">
        <v>366</v>
      </c>
      <c r="G32" s="8" t="s">
        <v>94</v>
      </c>
      <c r="H32" s="8" t="s">
        <v>367</v>
      </c>
      <c r="I32" s="8" t="s">
        <v>368</v>
      </c>
      <c r="J32" s="8">
        <v>2017</v>
      </c>
      <c r="K32" s="8"/>
      <c r="L32" s="8" t="s">
        <v>94</v>
      </c>
      <c r="M32" s="8">
        <v>2</v>
      </c>
      <c r="N32" s="8" t="s">
        <v>197</v>
      </c>
      <c r="O32" s="8" t="s">
        <v>369</v>
      </c>
      <c r="P32" s="8" t="s">
        <v>370</v>
      </c>
      <c r="Q32" s="8" t="s">
        <v>371</v>
      </c>
      <c r="R32" s="8" t="s">
        <v>372</v>
      </c>
      <c r="S32" s="8" t="s">
        <v>233</v>
      </c>
      <c r="T32" s="8" t="s">
        <v>203</v>
      </c>
      <c r="U32" s="8" t="s">
        <v>373</v>
      </c>
      <c r="V32" s="8" t="s">
        <v>235</v>
      </c>
      <c r="W32" s="8" t="s">
        <v>374</v>
      </c>
      <c r="X32" s="8" t="s">
        <v>94</v>
      </c>
      <c r="Y32" s="8" t="s">
        <v>94</v>
      </c>
      <c r="Z32" s="8" t="s">
        <v>375</v>
      </c>
      <c r="AA32" s="8">
        <v>137</v>
      </c>
      <c r="AB32" s="8"/>
      <c r="AC32" s="8">
        <v>13</v>
      </c>
      <c r="AD32" s="8" t="s">
        <v>376</v>
      </c>
      <c r="AE32" s="8" t="s">
        <v>102</v>
      </c>
      <c r="AF32" s="8" t="s">
        <v>103</v>
      </c>
      <c r="AG32" s="8" t="s">
        <v>121</v>
      </c>
      <c r="AH32" s="8" t="s">
        <v>104</v>
      </c>
    </row>
    <row r="33" spans="1:34" ht="15" customHeight="1">
      <c r="A33" s="4" t="s">
        <v>191</v>
      </c>
      <c r="B33" s="8" t="s">
        <v>122</v>
      </c>
      <c r="C33" s="8"/>
      <c r="D33" s="8"/>
      <c r="E33" s="8" t="s">
        <v>377</v>
      </c>
      <c r="F33" s="8" t="s">
        <v>378</v>
      </c>
      <c r="G33" s="8" t="s">
        <v>194</v>
      </c>
      <c r="H33" s="8"/>
      <c r="I33" s="8" t="s">
        <v>379</v>
      </c>
      <c r="J33" s="8">
        <v>2018</v>
      </c>
      <c r="K33" s="8" t="s">
        <v>257</v>
      </c>
      <c r="L33" s="8" t="s">
        <v>94</v>
      </c>
      <c r="M33" s="8">
        <v>1</v>
      </c>
      <c r="N33" s="8" t="s">
        <v>228</v>
      </c>
      <c r="O33" s="8" t="s">
        <v>380</v>
      </c>
      <c r="P33" s="14" t="s">
        <v>248</v>
      </c>
      <c r="Q33" s="8" t="s">
        <v>381</v>
      </c>
      <c r="R33" s="8" t="s">
        <v>250</v>
      </c>
      <c r="S33" s="8" t="s">
        <v>233</v>
      </c>
      <c r="T33" s="8" t="s">
        <v>203</v>
      </c>
      <c r="U33" s="11" t="s">
        <v>382</v>
      </c>
      <c r="V33" s="8" t="s">
        <v>221</v>
      </c>
      <c r="W33" s="8" t="s">
        <v>383</v>
      </c>
      <c r="X33" s="8" t="s">
        <v>191</v>
      </c>
      <c r="Y33" s="8" t="s">
        <v>191</v>
      </c>
      <c r="Z33" s="8" t="s">
        <v>384</v>
      </c>
      <c r="AA33" s="8">
        <v>36</v>
      </c>
      <c r="AB33" s="8">
        <v>4</v>
      </c>
      <c r="AC33" s="8">
        <v>10</v>
      </c>
      <c r="AD33" s="8" t="s">
        <v>385</v>
      </c>
      <c r="AE33" s="8" t="s">
        <v>102</v>
      </c>
      <c r="AF33" s="8" t="s">
        <v>103</v>
      </c>
      <c r="AG33" s="8" t="s">
        <v>386</v>
      </c>
      <c r="AH33" s="8" t="s">
        <v>104</v>
      </c>
    </row>
    <row r="34" spans="1:34" ht="15" customHeight="1">
      <c r="A34" s="4" t="s">
        <v>191</v>
      </c>
      <c r="B34" s="8" t="s">
        <v>148</v>
      </c>
      <c r="C34" s="8" t="s">
        <v>208</v>
      </c>
      <c r="D34" s="8"/>
      <c r="E34" s="8" t="s">
        <v>387</v>
      </c>
      <c r="F34" s="8" t="s">
        <v>388</v>
      </c>
      <c r="G34" s="8" t="s">
        <v>191</v>
      </c>
      <c r="H34" s="8"/>
      <c r="I34" s="8" t="s">
        <v>389</v>
      </c>
      <c r="J34" s="8">
        <v>2018</v>
      </c>
      <c r="K34" s="8" t="s">
        <v>390</v>
      </c>
      <c r="L34" s="8" t="s">
        <v>191</v>
      </c>
      <c r="M34" s="8">
        <v>1</v>
      </c>
      <c r="N34" s="8" t="s">
        <v>228</v>
      </c>
      <c r="O34" s="8" t="s">
        <v>391</v>
      </c>
      <c r="P34" s="15" t="s">
        <v>392</v>
      </c>
      <c r="Q34" s="8" t="s">
        <v>393</v>
      </c>
      <c r="R34" s="8" t="s">
        <v>250</v>
      </c>
      <c r="S34" s="8" t="s">
        <v>394</v>
      </c>
      <c r="T34" s="8" t="s">
        <v>203</v>
      </c>
      <c r="U34" s="11" t="s">
        <v>395</v>
      </c>
      <c r="V34" s="8" t="s">
        <v>396</v>
      </c>
      <c r="W34" s="8" t="s">
        <v>397</v>
      </c>
      <c r="X34" s="8" t="s">
        <v>94</v>
      </c>
      <c r="Y34" s="8" t="s">
        <v>94</v>
      </c>
      <c r="Z34" s="8" t="s">
        <v>398</v>
      </c>
      <c r="AA34" s="8">
        <v>8</v>
      </c>
      <c r="AB34" s="8">
        <v>1</v>
      </c>
      <c r="AC34" s="8">
        <v>9</v>
      </c>
      <c r="AD34" s="8" t="s">
        <v>399</v>
      </c>
      <c r="AE34" s="8" t="s">
        <v>102</v>
      </c>
      <c r="AF34" s="8" t="s">
        <v>103</v>
      </c>
      <c r="AG34" s="8" t="s">
        <v>154</v>
      </c>
      <c r="AH34" s="8" t="s">
        <v>104</v>
      </c>
    </row>
    <row r="35" spans="1:34" ht="15" customHeight="1">
      <c r="A35" s="4" t="s">
        <v>191</v>
      </c>
      <c r="B35" s="8" t="s">
        <v>122</v>
      </c>
      <c r="C35" s="8"/>
      <c r="D35" s="8"/>
      <c r="E35" s="8" t="s">
        <v>400</v>
      </c>
      <c r="F35" s="8" t="s">
        <v>401</v>
      </c>
      <c r="G35" s="8" t="s">
        <v>194</v>
      </c>
      <c r="H35" s="8"/>
      <c r="I35" s="8" t="s">
        <v>402</v>
      </c>
      <c r="J35" s="8">
        <v>2021</v>
      </c>
      <c r="K35" s="8" t="s">
        <v>290</v>
      </c>
      <c r="L35" s="8" t="s">
        <v>191</v>
      </c>
      <c r="M35" s="8">
        <v>2</v>
      </c>
      <c r="N35" s="8" t="s">
        <v>228</v>
      </c>
      <c r="O35" s="8" t="s">
        <v>403</v>
      </c>
      <c r="P35" s="8" t="s">
        <v>404</v>
      </c>
      <c r="Q35" s="8" t="s">
        <v>405</v>
      </c>
      <c r="R35" s="8" t="s">
        <v>250</v>
      </c>
      <c r="S35" s="8" t="s">
        <v>202</v>
      </c>
      <c r="T35" s="8" t="s">
        <v>219</v>
      </c>
      <c r="U35" s="11" t="s">
        <v>406</v>
      </c>
      <c r="V35" s="8" t="s">
        <v>407</v>
      </c>
      <c r="W35" s="8" t="s">
        <v>408</v>
      </c>
      <c r="X35" s="8" t="s">
        <v>94</v>
      </c>
      <c r="Y35" s="8" t="s">
        <v>94</v>
      </c>
      <c r="Z35" s="8" t="s">
        <v>398</v>
      </c>
      <c r="AA35" s="8">
        <v>11</v>
      </c>
      <c r="AB35" s="8">
        <v>1</v>
      </c>
      <c r="AC35" s="8">
        <v>7</v>
      </c>
      <c r="AD35" s="8" t="s">
        <v>409</v>
      </c>
      <c r="AE35" s="8" t="s">
        <v>102</v>
      </c>
      <c r="AF35" s="8" t="s">
        <v>103</v>
      </c>
      <c r="AG35" s="8" t="s">
        <v>154</v>
      </c>
      <c r="AH35" s="8" t="s">
        <v>104</v>
      </c>
    </row>
    <row r="36" spans="1:34" ht="15" customHeight="1">
      <c r="A36" s="4" t="s">
        <v>191</v>
      </c>
      <c r="B36" s="8" t="s">
        <v>105</v>
      </c>
      <c r="C36" s="8"/>
      <c r="D36" s="8"/>
      <c r="E36" s="8" t="s">
        <v>410</v>
      </c>
      <c r="F36" s="8" t="s">
        <v>411</v>
      </c>
      <c r="G36" s="8" t="s">
        <v>191</v>
      </c>
      <c r="H36" s="8"/>
      <c r="I36" s="8" t="s">
        <v>412</v>
      </c>
      <c r="J36" s="8">
        <v>2019</v>
      </c>
      <c r="K36" s="8" t="s">
        <v>413</v>
      </c>
      <c r="L36" s="8" t="s">
        <v>191</v>
      </c>
      <c r="M36" s="8" t="s">
        <v>271</v>
      </c>
      <c r="N36" s="8" t="s">
        <v>271</v>
      </c>
      <c r="O36" s="8" t="s">
        <v>414</v>
      </c>
      <c r="P36" s="8" t="s">
        <v>415</v>
      </c>
      <c r="Q36" s="4" t="s">
        <v>416</v>
      </c>
      <c r="R36" s="8" t="s">
        <v>417</v>
      </c>
      <c r="S36" s="8" t="s">
        <v>233</v>
      </c>
      <c r="T36" s="8" t="s">
        <v>271</v>
      </c>
      <c r="U36" s="11" t="s">
        <v>418</v>
      </c>
      <c r="V36" s="8" t="s">
        <v>271</v>
      </c>
      <c r="W36" s="8" t="s">
        <v>419</v>
      </c>
      <c r="X36" s="8" t="s">
        <v>191</v>
      </c>
      <c r="Y36" s="8" t="s">
        <v>94</v>
      </c>
      <c r="Z36" s="8" t="s">
        <v>384</v>
      </c>
      <c r="AA36" s="8">
        <v>37</v>
      </c>
      <c r="AB36" s="8">
        <v>2</v>
      </c>
      <c r="AC36" s="8">
        <v>7</v>
      </c>
      <c r="AD36" s="8" t="s">
        <v>420</v>
      </c>
      <c r="AE36" s="8" t="s">
        <v>102</v>
      </c>
      <c r="AF36" s="8" t="s">
        <v>103</v>
      </c>
      <c r="AG36" s="8" t="s">
        <v>113</v>
      </c>
      <c r="AH36" s="8" t="s">
        <v>104</v>
      </c>
    </row>
    <row r="37" spans="1:34" ht="15" customHeight="1">
      <c r="A37" s="4" t="s">
        <v>191</v>
      </c>
      <c r="B37" s="8" t="s">
        <v>122</v>
      </c>
      <c r="C37" s="8"/>
      <c r="D37" s="8"/>
      <c r="E37" s="8" t="s">
        <v>421</v>
      </c>
      <c r="F37" s="8" t="s">
        <v>422</v>
      </c>
      <c r="G37" s="8" t="s">
        <v>194</v>
      </c>
      <c r="H37" s="8"/>
      <c r="I37" s="8" t="s">
        <v>423</v>
      </c>
      <c r="J37" s="8">
        <v>2021</v>
      </c>
      <c r="K37" s="8" t="s">
        <v>324</v>
      </c>
      <c r="L37" s="8" t="s">
        <v>191</v>
      </c>
      <c r="M37" s="8">
        <v>2</v>
      </c>
      <c r="N37" s="8" t="s">
        <v>291</v>
      </c>
      <c r="O37" s="8" t="s">
        <v>424</v>
      </c>
      <c r="P37" s="8" t="s">
        <v>425</v>
      </c>
      <c r="Q37" s="8" t="s">
        <v>326</v>
      </c>
      <c r="R37" s="8" t="s">
        <v>426</v>
      </c>
      <c r="S37" s="8" t="s">
        <v>233</v>
      </c>
      <c r="T37" s="8" t="s">
        <v>203</v>
      </c>
      <c r="U37" s="11" t="s">
        <v>427</v>
      </c>
      <c r="V37" s="8" t="s">
        <v>407</v>
      </c>
      <c r="W37" s="8" t="s">
        <v>428</v>
      </c>
      <c r="X37" s="8" t="s">
        <v>191</v>
      </c>
      <c r="Y37" s="8" t="s">
        <v>94</v>
      </c>
      <c r="Z37" s="8" t="s">
        <v>429</v>
      </c>
      <c r="AA37" s="8">
        <v>13</v>
      </c>
      <c r="AB37" s="8">
        <v>3</v>
      </c>
      <c r="AC37" s="8">
        <v>6</v>
      </c>
      <c r="AD37" s="8" t="s">
        <v>430</v>
      </c>
      <c r="AE37" s="8" t="s">
        <v>102</v>
      </c>
      <c r="AF37" s="8" t="s">
        <v>103</v>
      </c>
      <c r="AG37" s="8" t="s">
        <v>154</v>
      </c>
      <c r="AH37" s="8" t="s">
        <v>104</v>
      </c>
    </row>
    <row r="38" spans="1:34" ht="15" customHeight="1">
      <c r="A38" s="4" t="s">
        <v>191</v>
      </c>
      <c r="B38" s="8" t="s">
        <v>148</v>
      </c>
      <c r="C38" s="8"/>
      <c r="D38" s="8"/>
      <c r="E38" s="8" t="s">
        <v>431</v>
      </c>
      <c r="F38" s="8" t="s">
        <v>432</v>
      </c>
      <c r="G38" s="8" t="s">
        <v>191</v>
      </c>
      <c r="H38" s="8"/>
      <c r="I38" s="8" t="s">
        <v>433</v>
      </c>
      <c r="J38" s="8">
        <v>2020</v>
      </c>
      <c r="K38" s="8" t="s">
        <v>279</v>
      </c>
      <c r="L38" s="8" t="s">
        <v>213</v>
      </c>
      <c r="M38" s="16">
        <v>1</v>
      </c>
      <c r="N38" s="16" t="s">
        <v>228</v>
      </c>
      <c r="O38" s="16" t="s">
        <v>434</v>
      </c>
      <c r="P38" s="16" t="s">
        <v>435</v>
      </c>
      <c r="Q38" s="16" t="s">
        <v>436</v>
      </c>
      <c r="R38" s="8" t="s">
        <v>437</v>
      </c>
      <c r="S38" s="8" t="s">
        <v>233</v>
      </c>
      <c r="T38" s="8" t="s">
        <v>203</v>
      </c>
      <c r="U38" s="11" t="s">
        <v>438</v>
      </c>
      <c r="V38" s="8" t="s">
        <v>439</v>
      </c>
      <c r="W38" s="4" t="s">
        <v>440</v>
      </c>
      <c r="X38" s="8" t="s">
        <v>94</v>
      </c>
      <c r="Y38" s="8" t="s">
        <v>94</v>
      </c>
      <c r="Z38" s="8" t="s">
        <v>152</v>
      </c>
      <c r="AA38" s="8">
        <v>7</v>
      </c>
      <c r="AB38" s="8"/>
      <c r="AC38" s="8">
        <v>6</v>
      </c>
      <c r="AD38" s="8" t="s">
        <v>441</v>
      </c>
      <c r="AE38" s="8" t="s">
        <v>102</v>
      </c>
      <c r="AF38" s="8" t="s">
        <v>103</v>
      </c>
      <c r="AG38" s="8" t="s">
        <v>177</v>
      </c>
      <c r="AH38" s="8" t="s">
        <v>104</v>
      </c>
    </row>
    <row r="39" spans="1:34" ht="15" customHeight="1">
      <c r="A39" s="4" t="s">
        <v>191</v>
      </c>
      <c r="B39" s="8" t="s">
        <v>122</v>
      </c>
      <c r="C39" s="8" t="s">
        <v>442</v>
      </c>
      <c r="D39" s="8"/>
      <c r="E39" s="8" t="s">
        <v>443</v>
      </c>
      <c r="F39" s="8" t="s">
        <v>444</v>
      </c>
      <c r="G39" s="8" t="s">
        <v>194</v>
      </c>
      <c r="H39" s="8"/>
      <c r="I39" s="8" t="s">
        <v>445</v>
      </c>
      <c r="J39" s="8">
        <v>2022</v>
      </c>
      <c r="K39" s="8" t="s">
        <v>227</v>
      </c>
      <c r="L39" s="8" t="s">
        <v>271</v>
      </c>
      <c r="M39" s="8" t="s">
        <v>271</v>
      </c>
      <c r="N39" s="8" t="s">
        <v>271</v>
      </c>
      <c r="O39" s="8" t="s">
        <v>446</v>
      </c>
      <c r="P39" s="8" t="s">
        <v>447</v>
      </c>
      <c r="Q39" s="8" t="s">
        <v>448</v>
      </c>
      <c r="R39" s="8" t="s">
        <v>271</v>
      </c>
      <c r="S39" s="8" t="s">
        <v>233</v>
      </c>
      <c r="T39" s="8" t="s">
        <v>271</v>
      </c>
      <c r="U39" s="11" t="s">
        <v>427</v>
      </c>
      <c r="V39" s="8" t="s">
        <v>271</v>
      </c>
      <c r="W39" s="8" t="s">
        <v>449</v>
      </c>
      <c r="X39" s="8" t="s">
        <v>191</v>
      </c>
      <c r="Y39" s="8" t="s">
        <v>191</v>
      </c>
      <c r="Z39" s="8" t="s">
        <v>165</v>
      </c>
      <c r="AA39" s="8">
        <v>142</v>
      </c>
      <c r="AB39" s="8"/>
      <c r="AC39" s="8">
        <v>5</v>
      </c>
      <c r="AD39" s="8" t="s">
        <v>450</v>
      </c>
      <c r="AE39" s="8" t="s">
        <v>102</v>
      </c>
      <c r="AF39" s="8" t="s">
        <v>103</v>
      </c>
      <c r="AG39" s="8" t="s">
        <v>451</v>
      </c>
      <c r="AH39" s="8" t="s">
        <v>104</v>
      </c>
    </row>
    <row r="40" spans="1:34" ht="15" customHeight="1">
      <c r="A40" s="4" t="s">
        <v>94</v>
      </c>
      <c r="B40" s="8" t="s">
        <v>136</v>
      </c>
      <c r="C40" s="8"/>
      <c r="D40" s="8"/>
      <c r="E40" s="8" t="s">
        <v>452</v>
      </c>
      <c r="F40" s="8" t="s">
        <v>453</v>
      </c>
      <c r="G40" s="8" t="s">
        <v>94</v>
      </c>
      <c r="H40" s="8" t="s">
        <v>454</v>
      </c>
      <c r="I40" s="8" t="s">
        <v>455</v>
      </c>
      <c r="J40" s="8">
        <v>2020</v>
      </c>
      <c r="K40" s="8"/>
      <c r="L40" s="8"/>
      <c r="M40" s="8"/>
      <c r="N40" s="8"/>
      <c r="O40" s="8"/>
      <c r="P40" s="8"/>
      <c r="Q40" s="8"/>
      <c r="R40" s="8"/>
      <c r="S40" s="8"/>
      <c r="T40" s="8"/>
      <c r="U40" s="8"/>
      <c r="V40" s="8"/>
      <c r="W40" s="8"/>
      <c r="X40" s="8"/>
      <c r="Y40" s="8"/>
      <c r="Z40" s="8" t="s">
        <v>152</v>
      </c>
      <c r="AA40" s="8">
        <v>7</v>
      </c>
      <c r="AB40" s="8"/>
      <c r="AC40" s="8">
        <v>5</v>
      </c>
      <c r="AD40" s="8" t="s">
        <v>456</v>
      </c>
      <c r="AE40" s="8" t="s">
        <v>102</v>
      </c>
      <c r="AF40" s="8" t="s">
        <v>103</v>
      </c>
      <c r="AG40" s="8" t="s">
        <v>177</v>
      </c>
      <c r="AH40" s="8" t="s">
        <v>104</v>
      </c>
    </row>
    <row r="41" spans="1:34" ht="15" customHeight="1">
      <c r="A41" s="4" t="s">
        <v>191</v>
      </c>
      <c r="B41" s="8" t="s">
        <v>122</v>
      </c>
      <c r="C41" s="8"/>
      <c r="D41" s="8"/>
      <c r="E41" s="8" t="s">
        <v>457</v>
      </c>
      <c r="F41" s="8" t="s">
        <v>458</v>
      </c>
      <c r="G41" s="8" t="s">
        <v>194</v>
      </c>
      <c r="H41" s="8"/>
      <c r="I41" s="8" t="s">
        <v>459</v>
      </c>
      <c r="J41" s="8">
        <v>2020</v>
      </c>
      <c r="K41" s="8" t="s">
        <v>196</v>
      </c>
      <c r="L41" s="8" t="s">
        <v>213</v>
      </c>
      <c r="M41" s="8">
        <v>2</v>
      </c>
      <c r="N41" s="8" t="s">
        <v>291</v>
      </c>
      <c r="O41" s="8" t="s">
        <v>342</v>
      </c>
      <c r="P41" s="8" t="s">
        <v>460</v>
      </c>
      <c r="Q41" s="8" t="s">
        <v>461</v>
      </c>
      <c r="R41" s="8" t="s">
        <v>250</v>
      </c>
      <c r="S41" s="8" t="s">
        <v>202</v>
      </c>
      <c r="T41" s="8" t="s">
        <v>219</v>
      </c>
      <c r="U41" s="11" t="s">
        <v>462</v>
      </c>
      <c r="V41" s="8" t="s">
        <v>298</v>
      </c>
      <c r="W41" s="8" t="s">
        <v>463</v>
      </c>
      <c r="X41" s="8" t="s">
        <v>94</v>
      </c>
      <c r="Y41" s="8" t="s">
        <v>94</v>
      </c>
      <c r="Z41" s="8" t="s">
        <v>152</v>
      </c>
      <c r="AA41" s="8">
        <v>7</v>
      </c>
      <c r="AB41" s="8"/>
      <c r="AC41" s="8">
        <v>4</v>
      </c>
      <c r="AD41" s="8" t="s">
        <v>464</v>
      </c>
      <c r="AE41" s="8" t="s">
        <v>102</v>
      </c>
      <c r="AF41" s="8" t="s">
        <v>103</v>
      </c>
      <c r="AG41" s="8" t="s">
        <v>177</v>
      </c>
      <c r="AH41" s="8" t="s">
        <v>104</v>
      </c>
    </row>
    <row r="42" spans="1:34" ht="15" customHeight="1">
      <c r="A42" s="4" t="s">
        <v>94</v>
      </c>
      <c r="B42" s="8" t="s">
        <v>95</v>
      </c>
      <c r="C42" s="8"/>
      <c r="D42" s="8"/>
      <c r="E42" s="8" t="s">
        <v>465</v>
      </c>
      <c r="F42" s="8" t="s">
        <v>466</v>
      </c>
      <c r="G42" s="8" t="s">
        <v>191</v>
      </c>
      <c r="H42" s="8"/>
      <c r="I42" s="8" t="s">
        <v>467</v>
      </c>
      <c r="J42" s="8">
        <v>2021</v>
      </c>
      <c r="K42" s="8" t="s">
        <v>315</v>
      </c>
      <c r="L42" s="8" t="s">
        <v>194</v>
      </c>
      <c r="M42" s="8">
        <v>2</v>
      </c>
      <c r="N42" s="8" t="s">
        <v>228</v>
      </c>
      <c r="O42" s="8" t="s">
        <v>127</v>
      </c>
      <c r="P42" s="8" t="s">
        <v>468</v>
      </c>
      <c r="Q42" s="8" t="s">
        <v>469</v>
      </c>
      <c r="R42" s="8" t="s">
        <v>470</v>
      </c>
      <c r="S42" s="8" t="s">
        <v>471</v>
      </c>
      <c r="T42" s="8" t="s">
        <v>203</v>
      </c>
      <c r="U42" s="11" t="s">
        <v>472</v>
      </c>
      <c r="V42" s="8" t="s">
        <v>235</v>
      </c>
      <c r="W42" s="4" t="s">
        <v>473</v>
      </c>
      <c r="X42" s="8" t="s">
        <v>94</v>
      </c>
      <c r="Y42" s="8" t="s">
        <v>94</v>
      </c>
      <c r="Z42" s="8" t="s">
        <v>146</v>
      </c>
      <c r="AA42" s="8">
        <v>58</v>
      </c>
      <c r="AB42" s="8">
        <v>3</v>
      </c>
      <c r="AC42" s="8">
        <v>3</v>
      </c>
      <c r="AD42" s="8" t="s">
        <v>474</v>
      </c>
      <c r="AE42" s="8" t="s">
        <v>102</v>
      </c>
      <c r="AF42" s="8" t="s">
        <v>103</v>
      </c>
      <c r="AG42" s="8" t="s">
        <v>121</v>
      </c>
      <c r="AH42" s="8" t="s">
        <v>104</v>
      </c>
    </row>
    <row r="43" spans="1:34" ht="15" customHeight="1">
      <c r="A43" s="4" t="s">
        <v>94</v>
      </c>
      <c r="B43" s="8" t="s">
        <v>122</v>
      </c>
      <c r="C43" s="8"/>
      <c r="D43" s="8"/>
      <c r="E43" s="8" t="s">
        <v>475</v>
      </c>
      <c r="F43" s="8" t="s">
        <v>476</v>
      </c>
      <c r="G43" s="8" t="s">
        <v>108</v>
      </c>
      <c r="H43" s="8" t="s">
        <v>477</v>
      </c>
      <c r="I43" s="8" t="s">
        <v>478</v>
      </c>
      <c r="J43" s="8">
        <v>2021</v>
      </c>
      <c r="K43" s="8"/>
      <c r="L43" s="8"/>
      <c r="M43" s="8"/>
      <c r="N43" s="8"/>
      <c r="O43" s="8"/>
      <c r="P43" s="8"/>
      <c r="Q43" s="8"/>
      <c r="R43" s="8"/>
      <c r="S43" s="8"/>
      <c r="T43" s="8"/>
      <c r="U43" s="8"/>
      <c r="V43" s="8"/>
      <c r="W43" s="8"/>
      <c r="X43" s="8"/>
      <c r="Y43" s="8"/>
      <c r="Z43" s="8" t="s">
        <v>384</v>
      </c>
      <c r="AA43" s="8">
        <v>39</v>
      </c>
      <c r="AB43" s="8">
        <v>4</v>
      </c>
      <c r="AC43" s="8">
        <v>3</v>
      </c>
      <c r="AD43" s="8" t="s">
        <v>479</v>
      </c>
      <c r="AE43" s="8" t="s">
        <v>102</v>
      </c>
      <c r="AF43" s="8" t="s">
        <v>103</v>
      </c>
      <c r="AG43" s="8"/>
      <c r="AH43" s="8" t="s">
        <v>104</v>
      </c>
    </row>
    <row r="44" spans="1:34" ht="15" customHeight="1">
      <c r="A44" s="4" t="s">
        <v>191</v>
      </c>
      <c r="B44" s="8" t="s">
        <v>105</v>
      </c>
      <c r="C44" s="8"/>
      <c r="D44" s="8"/>
      <c r="E44" s="8" t="s">
        <v>480</v>
      </c>
      <c r="F44" s="8" t="s">
        <v>481</v>
      </c>
      <c r="G44" s="8" t="s">
        <v>191</v>
      </c>
      <c r="H44" s="8"/>
      <c r="I44" s="8" t="s">
        <v>482</v>
      </c>
      <c r="J44" s="8">
        <v>2021</v>
      </c>
      <c r="K44" s="8" t="s">
        <v>483</v>
      </c>
      <c r="L44" s="8" t="s">
        <v>94</v>
      </c>
      <c r="M44" s="8">
        <v>2</v>
      </c>
      <c r="N44" s="8" t="s">
        <v>214</v>
      </c>
      <c r="O44" s="8" t="s">
        <v>484</v>
      </c>
      <c r="P44" s="8" t="s">
        <v>485</v>
      </c>
      <c r="Q44" s="8" t="s">
        <v>486</v>
      </c>
      <c r="R44" s="8" t="s">
        <v>487</v>
      </c>
      <c r="S44" s="8" t="s">
        <v>233</v>
      </c>
      <c r="T44" s="8" t="s">
        <v>203</v>
      </c>
      <c r="U44" s="11" t="s">
        <v>488</v>
      </c>
      <c r="V44" s="8" t="s">
        <v>489</v>
      </c>
      <c r="W44" s="8" t="s">
        <v>490</v>
      </c>
      <c r="X44" s="8"/>
      <c r="Y44" s="8"/>
      <c r="Z44" s="8" t="s">
        <v>491</v>
      </c>
      <c r="AA44" s="8">
        <v>31</v>
      </c>
      <c r="AB44" s="8">
        <v>8</v>
      </c>
      <c r="AC44" s="8">
        <v>2</v>
      </c>
      <c r="AD44" s="8" t="s">
        <v>492</v>
      </c>
      <c r="AE44" s="8" t="s">
        <v>102</v>
      </c>
      <c r="AF44" s="8" t="s">
        <v>103</v>
      </c>
      <c r="AG44" s="8"/>
      <c r="AH44" s="8" t="s">
        <v>104</v>
      </c>
    </row>
    <row r="45" spans="1:34" ht="15" customHeight="1">
      <c r="A45" s="4" t="s">
        <v>191</v>
      </c>
      <c r="B45" s="8" t="s">
        <v>122</v>
      </c>
      <c r="C45" s="8"/>
      <c r="D45" s="8"/>
      <c r="E45" s="8" t="s">
        <v>493</v>
      </c>
      <c r="F45" s="8" t="s">
        <v>494</v>
      </c>
      <c r="G45" s="8" t="s">
        <v>194</v>
      </c>
      <c r="H45" s="8"/>
      <c r="I45" s="8" t="s">
        <v>495</v>
      </c>
      <c r="J45" s="8">
        <v>2016</v>
      </c>
      <c r="K45" s="8" t="s">
        <v>496</v>
      </c>
      <c r="L45" s="8" t="s">
        <v>94</v>
      </c>
      <c r="M45" s="8">
        <v>2</v>
      </c>
      <c r="N45" s="8" t="s">
        <v>497</v>
      </c>
      <c r="O45" s="8" t="s">
        <v>484</v>
      </c>
      <c r="P45" s="8" t="s">
        <v>498</v>
      </c>
      <c r="Q45" s="8" t="s">
        <v>499</v>
      </c>
      <c r="R45" s="8" t="s">
        <v>500</v>
      </c>
      <c r="S45" s="8" t="s">
        <v>394</v>
      </c>
      <c r="T45" s="8" t="s">
        <v>219</v>
      </c>
      <c r="U45" s="11" t="s">
        <v>501</v>
      </c>
      <c r="V45" s="8" t="s">
        <v>221</v>
      </c>
      <c r="W45" s="8" t="s">
        <v>502</v>
      </c>
      <c r="X45" s="8" t="s">
        <v>191</v>
      </c>
      <c r="Y45" s="8" t="s">
        <v>191</v>
      </c>
      <c r="Z45" s="8" t="s">
        <v>170</v>
      </c>
      <c r="AA45" s="8">
        <v>18</v>
      </c>
      <c r="AB45" s="8">
        <v>3</v>
      </c>
      <c r="AC45" s="8">
        <v>2</v>
      </c>
      <c r="AD45" s="8" t="s">
        <v>503</v>
      </c>
      <c r="AE45" s="8" t="s">
        <v>102</v>
      </c>
      <c r="AF45" s="8" t="s">
        <v>103</v>
      </c>
      <c r="AG45" s="8"/>
      <c r="AH45" s="8" t="s">
        <v>104</v>
      </c>
    </row>
    <row r="46" spans="1:34" ht="15" customHeight="1">
      <c r="A46" s="4" t="s">
        <v>191</v>
      </c>
      <c r="B46" s="8" t="s">
        <v>148</v>
      </c>
      <c r="C46" s="8"/>
      <c r="D46" s="8"/>
      <c r="E46" s="8" t="s">
        <v>504</v>
      </c>
      <c r="F46" s="8" t="s">
        <v>505</v>
      </c>
      <c r="G46" s="8" t="s">
        <v>191</v>
      </c>
      <c r="H46" s="8"/>
      <c r="I46" s="8" t="s">
        <v>506</v>
      </c>
      <c r="J46" s="8">
        <v>2021</v>
      </c>
      <c r="K46" s="8" t="s">
        <v>507</v>
      </c>
      <c r="L46" s="8" t="s">
        <v>94</v>
      </c>
      <c r="M46" s="8">
        <v>1</v>
      </c>
      <c r="N46" s="8" t="s">
        <v>228</v>
      </c>
      <c r="O46" s="8" t="s">
        <v>508</v>
      </c>
      <c r="P46" s="8" t="s">
        <v>509</v>
      </c>
      <c r="Q46" s="8" t="s">
        <v>510</v>
      </c>
      <c r="R46" s="8" t="s">
        <v>511</v>
      </c>
      <c r="S46" s="8" t="s">
        <v>218</v>
      </c>
      <c r="T46" s="8" t="s">
        <v>203</v>
      </c>
      <c r="U46" s="11" t="s">
        <v>512</v>
      </c>
      <c r="V46" s="8" t="s">
        <v>513</v>
      </c>
      <c r="W46" s="8" t="s">
        <v>514</v>
      </c>
      <c r="X46" s="8" t="s">
        <v>94</v>
      </c>
      <c r="Y46" s="8" t="s">
        <v>94</v>
      </c>
      <c r="Z46" s="8" t="s">
        <v>128</v>
      </c>
      <c r="AA46" s="8">
        <v>213</v>
      </c>
      <c r="AB46" s="8"/>
      <c r="AC46" s="8">
        <v>1</v>
      </c>
      <c r="AD46" s="8" t="s">
        <v>515</v>
      </c>
      <c r="AE46" s="8" t="s">
        <v>102</v>
      </c>
      <c r="AF46" s="8" t="s">
        <v>103</v>
      </c>
      <c r="AG46" s="8"/>
      <c r="AH46" s="8" t="s">
        <v>104</v>
      </c>
    </row>
    <row r="47" spans="1:34" ht="15" customHeight="1">
      <c r="A47" s="4" t="s">
        <v>191</v>
      </c>
      <c r="B47" s="8" t="s">
        <v>122</v>
      </c>
      <c r="C47" s="8" t="s">
        <v>516</v>
      </c>
      <c r="D47" s="8"/>
      <c r="E47" s="8" t="s">
        <v>517</v>
      </c>
      <c r="F47" s="8" t="s">
        <v>518</v>
      </c>
      <c r="G47" s="8" t="s">
        <v>194</v>
      </c>
      <c r="H47" s="8"/>
      <c r="I47" s="8" t="s">
        <v>519</v>
      </c>
      <c r="J47" s="8">
        <v>2021</v>
      </c>
      <c r="K47" s="8" t="s">
        <v>390</v>
      </c>
      <c r="L47" s="8" t="s">
        <v>191</v>
      </c>
      <c r="M47" s="8">
        <v>2</v>
      </c>
      <c r="N47" s="8" t="s">
        <v>497</v>
      </c>
      <c r="O47" s="8" t="s">
        <v>520</v>
      </c>
      <c r="P47" s="8" t="s">
        <v>521</v>
      </c>
      <c r="Q47" s="8" t="s">
        <v>522</v>
      </c>
      <c r="R47" s="8" t="s">
        <v>523</v>
      </c>
      <c r="S47" s="8" t="s">
        <v>233</v>
      </c>
      <c r="T47" s="8" t="s">
        <v>203</v>
      </c>
      <c r="U47" s="11" t="s">
        <v>524</v>
      </c>
      <c r="V47" s="8" t="s">
        <v>525</v>
      </c>
      <c r="W47" s="8" t="s">
        <v>526</v>
      </c>
      <c r="X47" s="8" t="s">
        <v>94</v>
      </c>
      <c r="Y47" s="8" t="s">
        <v>94</v>
      </c>
      <c r="Z47" s="8" t="s">
        <v>118</v>
      </c>
      <c r="AA47" s="8">
        <v>780</v>
      </c>
      <c r="AB47" s="8"/>
      <c r="AC47" s="8">
        <v>1</v>
      </c>
      <c r="AD47" s="8" t="s">
        <v>527</v>
      </c>
      <c r="AE47" s="8" t="s">
        <v>102</v>
      </c>
      <c r="AF47" s="8" t="s">
        <v>103</v>
      </c>
      <c r="AG47" s="8"/>
      <c r="AH47" s="8" t="s">
        <v>104</v>
      </c>
    </row>
    <row r="48" spans="1:34" ht="15" customHeight="1">
      <c r="A48" s="4" t="s">
        <v>191</v>
      </c>
      <c r="B48" s="8" t="s">
        <v>136</v>
      </c>
      <c r="C48" s="8"/>
      <c r="D48" s="8"/>
      <c r="E48" s="8" t="s">
        <v>528</v>
      </c>
      <c r="F48" s="8" t="s">
        <v>529</v>
      </c>
      <c r="G48" s="8" t="s">
        <v>191</v>
      </c>
      <c r="H48" s="8"/>
      <c r="I48" s="8" t="s">
        <v>530</v>
      </c>
      <c r="J48" s="8">
        <v>2021</v>
      </c>
      <c r="K48" s="8" t="s">
        <v>390</v>
      </c>
      <c r="L48" s="8" t="s">
        <v>94</v>
      </c>
      <c r="M48" s="8">
        <v>2</v>
      </c>
      <c r="N48" s="8" t="s">
        <v>214</v>
      </c>
      <c r="O48" s="8" t="s">
        <v>292</v>
      </c>
      <c r="P48" s="8" t="s">
        <v>531</v>
      </c>
      <c r="Q48" s="8" t="s">
        <v>532</v>
      </c>
      <c r="R48" s="8" t="s">
        <v>533</v>
      </c>
      <c r="S48" s="8" t="s">
        <v>233</v>
      </c>
      <c r="T48" s="8" t="s">
        <v>203</v>
      </c>
      <c r="U48" s="11" t="s">
        <v>534</v>
      </c>
      <c r="V48" s="8" t="s">
        <v>535</v>
      </c>
      <c r="W48" s="8" t="s">
        <v>536</v>
      </c>
      <c r="X48" s="8" t="s">
        <v>94</v>
      </c>
      <c r="Y48" s="8" t="s">
        <v>94</v>
      </c>
      <c r="Z48" s="8" t="s">
        <v>537</v>
      </c>
      <c r="AA48" s="8">
        <v>13</v>
      </c>
      <c r="AB48" s="8">
        <v>6</v>
      </c>
      <c r="AC48" s="8">
        <v>1</v>
      </c>
      <c r="AD48" s="8" t="s">
        <v>538</v>
      </c>
      <c r="AE48" s="8" t="s">
        <v>102</v>
      </c>
      <c r="AF48" s="8" t="s">
        <v>103</v>
      </c>
      <c r="AG48" s="8" t="s">
        <v>154</v>
      </c>
      <c r="AH48" s="8" t="s">
        <v>104</v>
      </c>
    </row>
    <row r="49" spans="1:34" ht="15" customHeight="1">
      <c r="A49" s="4" t="s">
        <v>191</v>
      </c>
      <c r="B49" s="8" t="s">
        <v>122</v>
      </c>
      <c r="C49" s="8"/>
      <c r="D49" s="8"/>
      <c r="E49" s="8" t="s">
        <v>539</v>
      </c>
      <c r="F49" s="8" t="s">
        <v>540</v>
      </c>
      <c r="G49" s="8" t="s">
        <v>194</v>
      </c>
      <c r="H49" s="8"/>
      <c r="I49" s="8" t="s">
        <v>541</v>
      </c>
      <c r="J49" s="8">
        <v>2018</v>
      </c>
      <c r="K49" s="8" t="s">
        <v>542</v>
      </c>
      <c r="L49" s="8" t="s">
        <v>94</v>
      </c>
      <c r="M49" s="8">
        <v>2</v>
      </c>
      <c r="N49" s="8" t="s">
        <v>214</v>
      </c>
      <c r="O49" s="8" t="s">
        <v>543</v>
      </c>
      <c r="P49" s="8" t="s">
        <v>544</v>
      </c>
      <c r="Q49" s="8" t="s">
        <v>545</v>
      </c>
      <c r="R49" s="8" t="s">
        <v>546</v>
      </c>
      <c r="S49" s="8" t="s">
        <v>233</v>
      </c>
      <c r="T49" s="8" t="s">
        <v>203</v>
      </c>
      <c r="U49" s="11" t="s">
        <v>547</v>
      </c>
      <c r="V49" s="8" t="s">
        <v>235</v>
      </c>
      <c r="W49" s="8" t="s">
        <v>548</v>
      </c>
      <c r="X49" s="8"/>
      <c r="Y49" s="8"/>
      <c r="Z49" s="8" t="s">
        <v>549</v>
      </c>
      <c r="AA49" s="8">
        <v>10</v>
      </c>
      <c r="AB49" s="8">
        <v>3</v>
      </c>
      <c r="AC49" s="8">
        <v>1</v>
      </c>
      <c r="AD49" s="8"/>
      <c r="AE49" s="8" t="s">
        <v>550</v>
      </c>
      <c r="AF49" s="8" t="s">
        <v>103</v>
      </c>
      <c r="AG49" s="8"/>
      <c r="AH49" s="8" t="s">
        <v>104</v>
      </c>
    </row>
    <row r="50" spans="1:34" ht="15" customHeight="1">
      <c r="A50" s="4" t="s">
        <v>191</v>
      </c>
      <c r="B50" s="8" t="s">
        <v>122</v>
      </c>
      <c r="C50" s="8"/>
      <c r="D50" s="8"/>
      <c r="E50" s="8" t="s">
        <v>551</v>
      </c>
      <c r="F50" s="8" t="s">
        <v>552</v>
      </c>
      <c r="G50" s="8" t="s">
        <v>194</v>
      </c>
      <c r="H50" s="8"/>
      <c r="I50" s="8" t="s">
        <v>553</v>
      </c>
      <c r="J50" s="8">
        <v>2022</v>
      </c>
      <c r="K50" s="8" t="s">
        <v>390</v>
      </c>
      <c r="L50" s="8" t="s">
        <v>191</v>
      </c>
      <c r="M50" s="8">
        <v>2</v>
      </c>
      <c r="N50" s="8" t="s">
        <v>497</v>
      </c>
      <c r="O50" s="8" t="s">
        <v>554</v>
      </c>
      <c r="P50" s="8" t="s">
        <v>555</v>
      </c>
      <c r="Q50" s="8" t="s">
        <v>556</v>
      </c>
      <c r="R50" s="8" t="s">
        <v>557</v>
      </c>
      <c r="S50" s="8" t="s">
        <v>233</v>
      </c>
      <c r="T50" s="8" t="s">
        <v>219</v>
      </c>
      <c r="U50" s="11" t="s">
        <v>558</v>
      </c>
      <c r="V50" s="8" t="s">
        <v>559</v>
      </c>
      <c r="W50" s="8" t="s">
        <v>560</v>
      </c>
      <c r="X50" s="8" t="s">
        <v>94</v>
      </c>
      <c r="Y50" s="8" t="s">
        <v>94</v>
      </c>
      <c r="Z50" s="8" t="s">
        <v>561</v>
      </c>
      <c r="AA50" s="8">
        <v>92</v>
      </c>
      <c r="AB50" s="8">
        <v>1</v>
      </c>
      <c r="AC50" s="8"/>
      <c r="AD50" s="8" t="s">
        <v>562</v>
      </c>
      <c r="AE50" s="8" t="s">
        <v>102</v>
      </c>
      <c r="AF50" s="8" t="s">
        <v>103</v>
      </c>
      <c r="AG50" s="8" t="s">
        <v>113</v>
      </c>
      <c r="AH50" s="8" t="s">
        <v>104</v>
      </c>
    </row>
    <row r="51" spans="1:34" ht="15" customHeight="1">
      <c r="A51" s="4" t="s">
        <v>94</v>
      </c>
      <c r="B51" s="8" t="s">
        <v>105</v>
      </c>
      <c r="C51" s="8"/>
      <c r="D51" s="8" t="s">
        <v>108</v>
      </c>
      <c r="E51" s="8" t="s">
        <v>563</v>
      </c>
      <c r="F51" s="8" t="s">
        <v>564</v>
      </c>
      <c r="G51" s="8" t="s">
        <v>108</v>
      </c>
      <c r="H51" s="8" t="s">
        <v>565</v>
      </c>
      <c r="I51" s="8" t="s">
        <v>566</v>
      </c>
      <c r="J51" s="8">
        <v>2021</v>
      </c>
      <c r="K51" s="8"/>
      <c r="L51" s="8"/>
      <c r="M51" s="8"/>
      <c r="N51" s="8"/>
      <c r="O51" s="8"/>
      <c r="P51" s="8"/>
      <c r="Q51" s="8"/>
      <c r="R51" s="8"/>
      <c r="S51" s="8"/>
      <c r="T51" s="8"/>
      <c r="U51" s="8"/>
      <c r="V51" s="8"/>
      <c r="W51" s="8"/>
      <c r="X51" s="8"/>
      <c r="Y51" s="8"/>
      <c r="Z51" s="8" t="s">
        <v>567</v>
      </c>
      <c r="AA51" s="8"/>
      <c r="AB51" s="8"/>
      <c r="AC51" s="8"/>
      <c r="AD51" s="8"/>
      <c r="AE51" s="8" t="s">
        <v>550</v>
      </c>
      <c r="AF51" s="8" t="s">
        <v>103</v>
      </c>
      <c r="AG51" s="8"/>
      <c r="AH51" s="8" t="s">
        <v>104</v>
      </c>
    </row>
    <row r="52" spans="1:34" ht="15" customHeight="1">
      <c r="A52" s="4" t="s">
        <v>191</v>
      </c>
      <c r="B52" s="8" t="s">
        <v>95</v>
      </c>
      <c r="C52" s="8"/>
      <c r="D52" s="8"/>
      <c r="E52" s="8" t="s">
        <v>568</v>
      </c>
      <c r="F52" s="8" t="s">
        <v>569</v>
      </c>
      <c r="G52" s="8" t="s">
        <v>194</v>
      </c>
      <c r="H52" s="8"/>
      <c r="I52" s="10" t="s">
        <v>570</v>
      </c>
      <c r="J52" s="8">
        <v>2018</v>
      </c>
      <c r="K52" s="8" t="s">
        <v>290</v>
      </c>
      <c r="L52" s="8" t="s">
        <v>194</v>
      </c>
      <c r="M52" s="8">
        <v>2</v>
      </c>
      <c r="N52" s="8" t="s">
        <v>228</v>
      </c>
      <c r="O52" s="8" t="s">
        <v>571</v>
      </c>
      <c r="P52" s="8" t="s">
        <v>572</v>
      </c>
      <c r="Q52" s="8" t="s">
        <v>573</v>
      </c>
      <c r="R52" s="8" t="s">
        <v>574</v>
      </c>
      <c r="S52" s="8" t="s">
        <v>218</v>
      </c>
      <c r="T52" s="8" t="s">
        <v>203</v>
      </c>
      <c r="U52" s="11" t="s">
        <v>575</v>
      </c>
      <c r="V52" s="8" t="s">
        <v>576</v>
      </c>
      <c r="W52" s="8" t="s">
        <v>577</v>
      </c>
      <c r="X52" s="8" t="s">
        <v>108</v>
      </c>
      <c r="Y52" s="8" t="s">
        <v>108</v>
      </c>
      <c r="Z52" s="8" t="s">
        <v>578</v>
      </c>
      <c r="AA52" s="8">
        <v>75</v>
      </c>
      <c r="AB52" s="8">
        <v>2</v>
      </c>
      <c r="AC52" s="8"/>
      <c r="AD52" s="17" t="s">
        <v>579</v>
      </c>
      <c r="AE52" s="8" t="s">
        <v>102</v>
      </c>
      <c r="AF52" s="8" t="s">
        <v>103</v>
      </c>
      <c r="AG52" s="8"/>
      <c r="AH52" s="8" t="s">
        <v>183</v>
      </c>
    </row>
    <row r="53" spans="1:34" ht="15" customHeight="1">
      <c r="A53" s="4" t="s">
        <v>191</v>
      </c>
      <c r="B53" s="8" t="s">
        <v>122</v>
      </c>
      <c r="C53" s="8"/>
      <c r="D53" s="8"/>
      <c r="E53" s="8" t="s">
        <v>580</v>
      </c>
      <c r="F53" s="8" t="s">
        <v>581</v>
      </c>
      <c r="G53" s="8" t="s">
        <v>194</v>
      </c>
      <c r="H53" s="8"/>
      <c r="I53" s="10" t="s">
        <v>582</v>
      </c>
      <c r="J53" s="8">
        <v>2016</v>
      </c>
      <c r="K53" s="8" t="s">
        <v>583</v>
      </c>
      <c r="L53" s="8" t="s">
        <v>213</v>
      </c>
      <c r="M53" s="8">
        <v>2</v>
      </c>
      <c r="N53" s="8" t="s">
        <v>291</v>
      </c>
      <c r="O53" s="8" t="s">
        <v>584</v>
      </c>
      <c r="P53" s="8" t="s">
        <v>585</v>
      </c>
      <c r="Q53" s="8" t="s">
        <v>586</v>
      </c>
      <c r="R53" s="8" t="s">
        <v>587</v>
      </c>
      <c r="S53" s="8" t="s">
        <v>233</v>
      </c>
      <c r="T53" s="8" t="s">
        <v>219</v>
      </c>
      <c r="U53" s="11" t="s">
        <v>588</v>
      </c>
      <c r="V53" s="8" t="s">
        <v>589</v>
      </c>
      <c r="W53" s="8" t="s">
        <v>590</v>
      </c>
      <c r="X53" s="8" t="s">
        <v>94</v>
      </c>
      <c r="Y53" s="8" t="s">
        <v>94</v>
      </c>
      <c r="Z53" s="8" t="s">
        <v>591</v>
      </c>
      <c r="AA53" s="8">
        <v>103</v>
      </c>
      <c r="AB53" s="18">
        <v>44593</v>
      </c>
      <c r="AC53" s="8"/>
      <c r="AD53" s="10" t="s">
        <v>592</v>
      </c>
      <c r="AE53" s="8" t="s">
        <v>102</v>
      </c>
      <c r="AF53" s="8" t="s">
        <v>103</v>
      </c>
      <c r="AG53" s="8"/>
      <c r="AH53" s="8" t="s">
        <v>183</v>
      </c>
    </row>
    <row r="54" spans="1:34" ht="15" customHeight="1">
      <c r="A54" s="4" t="s">
        <v>191</v>
      </c>
      <c r="B54" s="8" t="s">
        <v>122</v>
      </c>
      <c r="C54" s="8"/>
      <c r="D54" s="8"/>
      <c r="E54" s="8" t="s">
        <v>593</v>
      </c>
      <c r="F54" s="8" t="s">
        <v>594</v>
      </c>
      <c r="G54" s="8" t="s">
        <v>194</v>
      </c>
      <c r="H54" s="8"/>
      <c r="I54" s="10" t="s">
        <v>595</v>
      </c>
      <c r="J54" s="8">
        <v>2020</v>
      </c>
      <c r="K54" s="8" t="s">
        <v>279</v>
      </c>
      <c r="L54" s="8" t="s">
        <v>191</v>
      </c>
      <c r="M54" s="8" t="s">
        <v>271</v>
      </c>
      <c r="N54" s="8" t="s">
        <v>271</v>
      </c>
      <c r="O54" s="8" t="s">
        <v>198</v>
      </c>
      <c r="P54" s="8" t="s">
        <v>596</v>
      </c>
      <c r="Q54" s="8" t="s">
        <v>448</v>
      </c>
      <c r="R54" s="8" t="s">
        <v>271</v>
      </c>
      <c r="S54" s="8" t="s">
        <v>233</v>
      </c>
      <c r="T54" s="8" t="s">
        <v>219</v>
      </c>
      <c r="U54" s="11" t="s">
        <v>597</v>
      </c>
      <c r="V54" s="8" t="s">
        <v>271</v>
      </c>
      <c r="W54" s="8" t="s">
        <v>598</v>
      </c>
      <c r="X54" s="8" t="s">
        <v>191</v>
      </c>
      <c r="Y54" s="8" t="s">
        <v>191</v>
      </c>
      <c r="Z54" s="8" t="s">
        <v>237</v>
      </c>
      <c r="AA54" s="8"/>
      <c r="AB54" s="8"/>
      <c r="AC54" s="8"/>
      <c r="AD54" s="10" t="s">
        <v>599</v>
      </c>
      <c r="AE54" s="8" t="s">
        <v>120</v>
      </c>
      <c r="AF54" s="8" t="s">
        <v>103</v>
      </c>
      <c r="AG54" s="8"/>
      <c r="AH54" s="8" t="s">
        <v>183</v>
      </c>
    </row>
    <row r="55" spans="1:34" ht="15" customHeight="1">
      <c r="A55" s="4" t="s">
        <v>191</v>
      </c>
      <c r="B55" s="8" t="s">
        <v>122</v>
      </c>
      <c r="C55" s="8"/>
      <c r="D55" s="8"/>
      <c r="E55" s="8" t="s">
        <v>600</v>
      </c>
      <c r="F55" s="8" t="s">
        <v>601</v>
      </c>
      <c r="G55" s="8" t="s">
        <v>194</v>
      </c>
      <c r="H55" s="8"/>
      <c r="I55" s="10" t="s">
        <v>602</v>
      </c>
      <c r="J55" s="8">
        <v>2019</v>
      </c>
      <c r="K55" s="8" t="s">
        <v>603</v>
      </c>
      <c r="L55" s="8" t="s">
        <v>94</v>
      </c>
      <c r="M55" s="8">
        <v>3</v>
      </c>
      <c r="N55" s="8" t="s">
        <v>497</v>
      </c>
      <c r="O55" s="8" t="s">
        <v>604</v>
      </c>
      <c r="P55" s="8" t="s">
        <v>605</v>
      </c>
      <c r="Q55" s="8" t="s">
        <v>606</v>
      </c>
      <c r="R55" s="8" t="s">
        <v>607</v>
      </c>
      <c r="S55" s="8" t="s">
        <v>233</v>
      </c>
      <c r="T55" s="8" t="s">
        <v>203</v>
      </c>
      <c r="U55" s="11" t="s">
        <v>608</v>
      </c>
      <c r="V55" s="8" t="s">
        <v>309</v>
      </c>
      <c r="W55" s="8" t="s">
        <v>609</v>
      </c>
      <c r="X55" s="8" t="s">
        <v>94</v>
      </c>
      <c r="Y55" s="8" t="s">
        <v>94</v>
      </c>
      <c r="Z55" s="19" t="s">
        <v>610</v>
      </c>
      <c r="AA55" s="8">
        <v>625</v>
      </c>
      <c r="AB55" s="8"/>
      <c r="AC55" s="8"/>
      <c r="AD55" s="20" t="s">
        <v>611</v>
      </c>
      <c r="AE55" s="8"/>
      <c r="AF55" s="8"/>
      <c r="AG55" s="8"/>
      <c r="AH55" s="8" t="s">
        <v>183</v>
      </c>
    </row>
    <row r="56" spans="1:34" ht="15" customHeight="1">
      <c r="A56" s="4" t="s">
        <v>191</v>
      </c>
      <c r="B56" s="8" t="s">
        <v>612</v>
      </c>
      <c r="C56" s="8" t="s">
        <v>208</v>
      </c>
      <c r="D56" s="8"/>
      <c r="E56" s="8" t="s">
        <v>613</v>
      </c>
      <c r="F56" s="8" t="s">
        <v>614</v>
      </c>
      <c r="G56" s="8" t="s">
        <v>191</v>
      </c>
      <c r="H56" s="8"/>
      <c r="I56" s="8" t="s">
        <v>615</v>
      </c>
      <c r="J56" s="8">
        <v>2018</v>
      </c>
      <c r="K56" s="8" t="s">
        <v>212</v>
      </c>
      <c r="L56" s="8" t="s">
        <v>191</v>
      </c>
      <c r="M56" s="8" t="s">
        <v>271</v>
      </c>
      <c r="N56" s="8" t="s">
        <v>271</v>
      </c>
      <c r="O56" s="8" t="s">
        <v>616</v>
      </c>
      <c r="P56" s="8" t="s">
        <v>271</v>
      </c>
      <c r="Q56" s="8" t="s">
        <v>271</v>
      </c>
      <c r="R56" s="8" t="s">
        <v>617</v>
      </c>
      <c r="S56" s="8" t="s">
        <v>271</v>
      </c>
      <c r="T56" s="8" t="s">
        <v>271</v>
      </c>
      <c r="U56" s="11" t="s">
        <v>618</v>
      </c>
      <c r="V56" s="8" t="s">
        <v>271</v>
      </c>
      <c r="W56" s="8" t="s">
        <v>619</v>
      </c>
      <c r="X56" s="8" t="s">
        <v>94</v>
      </c>
      <c r="Y56" s="8" t="s">
        <v>94</v>
      </c>
      <c r="Z56" s="8" t="s">
        <v>118</v>
      </c>
      <c r="AA56" s="8">
        <v>612</v>
      </c>
      <c r="AB56" s="8"/>
      <c r="AC56" s="8">
        <v>94</v>
      </c>
      <c r="AD56" s="8" t="s">
        <v>620</v>
      </c>
      <c r="AE56" s="8" t="s">
        <v>120</v>
      </c>
      <c r="AF56" s="8" t="s">
        <v>103</v>
      </c>
      <c r="AG56" s="8" t="s">
        <v>121</v>
      </c>
      <c r="AH56" s="8" t="s">
        <v>104</v>
      </c>
    </row>
    <row r="57" spans="1:34" ht="15" customHeight="1">
      <c r="A57" s="4" t="s">
        <v>94</v>
      </c>
      <c r="B57" s="8" t="s">
        <v>122</v>
      </c>
      <c r="C57" s="8"/>
      <c r="D57" s="8"/>
      <c r="E57" s="8" t="s">
        <v>621</v>
      </c>
      <c r="F57" s="8" t="s">
        <v>622</v>
      </c>
      <c r="G57" s="8" t="s">
        <v>108</v>
      </c>
      <c r="H57" s="8" t="s">
        <v>187</v>
      </c>
      <c r="I57" s="8" t="s">
        <v>623</v>
      </c>
      <c r="J57" s="8">
        <v>2017</v>
      </c>
      <c r="K57" s="8"/>
      <c r="L57" s="8"/>
      <c r="M57" s="8"/>
      <c r="N57" s="8"/>
      <c r="O57" s="8"/>
      <c r="P57" s="8"/>
      <c r="Q57" s="8"/>
      <c r="R57" s="8"/>
      <c r="S57" s="8"/>
      <c r="T57" s="8"/>
      <c r="U57" s="8"/>
      <c r="V57" s="8"/>
      <c r="W57" s="8"/>
      <c r="X57" s="8"/>
      <c r="Y57" s="8"/>
      <c r="Z57" s="8" t="s">
        <v>118</v>
      </c>
      <c r="AA57" s="8">
        <v>577</v>
      </c>
      <c r="AB57" s="8"/>
      <c r="AC57" s="8">
        <v>53</v>
      </c>
      <c r="AD57" s="8" t="s">
        <v>624</v>
      </c>
      <c r="AE57" s="8" t="s">
        <v>120</v>
      </c>
      <c r="AF57" s="8" t="s">
        <v>103</v>
      </c>
      <c r="AG57" s="8" t="s">
        <v>121</v>
      </c>
      <c r="AH57" s="8" t="s">
        <v>104</v>
      </c>
    </row>
    <row r="58" spans="1:34" ht="15" customHeight="1">
      <c r="A58" s="4" t="s">
        <v>191</v>
      </c>
      <c r="B58" s="8" t="s">
        <v>136</v>
      </c>
      <c r="C58" s="8"/>
      <c r="D58" s="8"/>
      <c r="E58" s="8" t="s">
        <v>625</v>
      </c>
      <c r="F58" s="8" t="s">
        <v>626</v>
      </c>
      <c r="G58" s="8" t="s">
        <v>194</v>
      </c>
      <c r="H58" s="8"/>
      <c r="I58" s="8" t="s">
        <v>627</v>
      </c>
      <c r="J58" s="8">
        <v>2015</v>
      </c>
      <c r="K58" s="8" t="s">
        <v>227</v>
      </c>
      <c r="L58" s="8" t="s">
        <v>191</v>
      </c>
      <c r="M58" s="8">
        <v>1</v>
      </c>
      <c r="N58" s="8" t="s">
        <v>214</v>
      </c>
      <c r="O58" s="8" t="s">
        <v>628</v>
      </c>
      <c r="P58" s="8" t="s">
        <v>629</v>
      </c>
      <c r="Q58" s="8" t="s">
        <v>270</v>
      </c>
      <c r="R58" s="8" t="s">
        <v>630</v>
      </c>
      <c r="S58" s="8" t="s">
        <v>233</v>
      </c>
      <c r="T58" s="8" t="s">
        <v>219</v>
      </c>
      <c r="U58" s="11" t="s">
        <v>631</v>
      </c>
      <c r="V58" s="8" t="s">
        <v>632</v>
      </c>
      <c r="W58" s="8" t="s">
        <v>633</v>
      </c>
      <c r="X58" s="8" t="s">
        <v>94</v>
      </c>
      <c r="Y58" s="8" t="s">
        <v>94</v>
      </c>
      <c r="Z58" s="8" t="s">
        <v>165</v>
      </c>
      <c r="AA58" s="8">
        <v>58</v>
      </c>
      <c r="AB58" s="8"/>
      <c r="AC58" s="8">
        <v>36</v>
      </c>
      <c r="AD58" s="8" t="s">
        <v>634</v>
      </c>
      <c r="AE58" s="8" t="s">
        <v>102</v>
      </c>
      <c r="AF58" s="8" t="s">
        <v>103</v>
      </c>
      <c r="AG58" s="8"/>
      <c r="AH58" s="8" t="s">
        <v>104</v>
      </c>
    </row>
    <row r="59" spans="1:34" ht="15" customHeight="1">
      <c r="A59" s="4" t="s">
        <v>194</v>
      </c>
      <c r="B59" s="8" t="s">
        <v>105</v>
      </c>
      <c r="C59" s="8"/>
      <c r="D59" s="8"/>
      <c r="E59" s="8" t="s">
        <v>635</v>
      </c>
      <c r="F59" s="8" t="s">
        <v>636</v>
      </c>
      <c r="G59" s="8" t="s">
        <v>194</v>
      </c>
      <c r="H59" s="8"/>
      <c r="I59" s="8" t="s">
        <v>637</v>
      </c>
      <c r="J59" s="8">
        <v>2018</v>
      </c>
      <c r="K59" s="8" t="s">
        <v>413</v>
      </c>
      <c r="L59" s="8" t="s">
        <v>108</v>
      </c>
      <c r="M59" s="8">
        <v>2</v>
      </c>
      <c r="N59" s="8" t="s">
        <v>214</v>
      </c>
      <c r="O59" s="8" t="s">
        <v>638</v>
      </c>
      <c r="P59" s="8" t="s">
        <v>639</v>
      </c>
      <c r="Q59" s="8" t="s">
        <v>640</v>
      </c>
      <c r="R59" s="8" t="s">
        <v>641</v>
      </c>
      <c r="S59" s="8" t="s">
        <v>233</v>
      </c>
      <c r="T59" s="8" t="s">
        <v>203</v>
      </c>
      <c r="U59" s="11" t="s">
        <v>642</v>
      </c>
      <c r="V59" s="8" t="s">
        <v>235</v>
      </c>
      <c r="W59" s="8" t="s">
        <v>643</v>
      </c>
      <c r="X59" s="8"/>
      <c r="Y59" s="8"/>
      <c r="Z59" s="8" t="s">
        <v>644</v>
      </c>
      <c r="AA59" s="8">
        <v>11</v>
      </c>
      <c r="AB59" s="8">
        <v>3</v>
      </c>
      <c r="AC59" s="8">
        <v>25</v>
      </c>
      <c r="AD59" s="8" t="s">
        <v>645</v>
      </c>
      <c r="AE59" s="8" t="s">
        <v>102</v>
      </c>
      <c r="AF59" s="8" t="s">
        <v>103</v>
      </c>
      <c r="AG59" s="8" t="s">
        <v>154</v>
      </c>
      <c r="AH59" s="8" t="s">
        <v>104</v>
      </c>
    </row>
    <row r="60" spans="1:34" ht="15" customHeight="1">
      <c r="A60" s="4" t="s">
        <v>94</v>
      </c>
      <c r="B60" s="8" t="s">
        <v>95</v>
      </c>
      <c r="C60" s="8"/>
      <c r="D60" s="8"/>
      <c r="E60" s="8" t="s">
        <v>646</v>
      </c>
      <c r="F60" s="8" t="s">
        <v>647</v>
      </c>
      <c r="G60" s="8" t="s">
        <v>94</v>
      </c>
      <c r="H60" s="8" t="s">
        <v>648</v>
      </c>
      <c r="I60" s="8" t="s">
        <v>649</v>
      </c>
      <c r="J60" s="8">
        <v>2015</v>
      </c>
      <c r="K60" s="8"/>
      <c r="L60" s="8"/>
      <c r="M60" s="8"/>
      <c r="N60" s="8"/>
      <c r="O60" s="8"/>
      <c r="P60" s="8"/>
      <c r="Q60" s="8"/>
      <c r="R60" s="8"/>
      <c r="S60" s="8"/>
      <c r="T60" s="8"/>
      <c r="U60" s="8"/>
      <c r="V60" s="8"/>
      <c r="W60" s="8"/>
      <c r="X60" s="8"/>
      <c r="Y60" s="8"/>
      <c r="Z60" s="8" t="s">
        <v>165</v>
      </c>
      <c r="AA60" s="8">
        <v>51</v>
      </c>
      <c r="AB60" s="8"/>
      <c r="AC60" s="8">
        <v>24</v>
      </c>
      <c r="AD60" s="8" t="s">
        <v>650</v>
      </c>
      <c r="AE60" s="8" t="s">
        <v>102</v>
      </c>
      <c r="AF60" s="8" t="s">
        <v>103</v>
      </c>
      <c r="AG60" s="8"/>
      <c r="AH60" s="8" t="s">
        <v>104</v>
      </c>
    </row>
    <row r="61" spans="1:34" ht="15" customHeight="1">
      <c r="A61" s="4" t="s">
        <v>94</v>
      </c>
      <c r="B61" s="8" t="s">
        <v>122</v>
      </c>
      <c r="C61" s="8"/>
      <c r="D61" s="8"/>
      <c r="E61" s="8" t="s">
        <v>651</v>
      </c>
      <c r="F61" s="8" t="s">
        <v>652</v>
      </c>
      <c r="G61" s="8" t="s">
        <v>108</v>
      </c>
      <c r="H61" s="8" t="s">
        <v>653</v>
      </c>
      <c r="I61" s="8" t="s">
        <v>654</v>
      </c>
      <c r="J61" s="8">
        <v>2018</v>
      </c>
      <c r="K61" s="8"/>
      <c r="L61" s="8"/>
      <c r="M61" s="8"/>
      <c r="N61" s="8"/>
      <c r="O61" s="8"/>
      <c r="P61" s="8"/>
      <c r="Q61" s="8"/>
      <c r="R61" s="8"/>
      <c r="S61" s="8"/>
      <c r="T61" s="8"/>
      <c r="U61" s="8"/>
      <c r="V61" s="8"/>
      <c r="W61" s="8"/>
      <c r="X61" s="8"/>
      <c r="Y61" s="8"/>
      <c r="Z61" s="8" t="s">
        <v>111</v>
      </c>
      <c r="AA61" s="8">
        <v>73</v>
      </c>
      <c r="AB61" s="8"/>
      <c r="AC61" s="8">
        <v>23</v>
      </c>
      <c r="AD61" s="8" t="s">
        <v>655</v>
      </c>
      <c r="AE61" s="8" t="s">
        <v>102</v>
      </c>
      <c r="AF61" s="8" t="s">
        <v>103</v>
      </c>
      <c r="AG61" s="8"/>
      <c r="AH61" s="8" t="s">
        <v>104</v>
      </c>
    </row>
    <row r="62" spans="1:34" ht="15" customHeight="1">
      <c r="A62" s="4" t="s">
        <v>94</v>
      </c>
      <c r="B62" s="8" t="s">
        <v>612</v>
      </c>
      <c r="C62" s="8"/>
      <c r="D62" s="8"/>
      <c r="E62" s="8" t="s">
        <v>656</v>
      </c>
      <c r="F62" s="8" t="s">
        <v>657</v>
      </c>
      <c r="G62" s="8" t="s">
        <v>108</v>
      </c>
      <c r="H62" s="8" t="s">
        <v>658</v>
      </c>
      <c r="I62" s="8" t="s">
        <v>659</v>
      </c>
      <c r="J62" s="8">
        <v>2015</v>
      </c>
      <c r="K62" s="8"/>
      <c r="L62" s="8"/>
      <c r="M62" s="8"/>
      <c r="N62" s="8"/>
      <c r="O62" s="8"/>
      <c r="P62" s="8"/>
      <c r="Q62" s="8"/>
      <c r="R62" s="8"/>
      <c r="S62" s="8"/>
      <c r="T62" s="8"/>
      <c r="U62" s="8"/>
      <c r="V62" s="8"/>
      <c r="W62" s="8"/>
      <c r="X62" s="8"/>
      <c r="Y62" s="8"/>
      <c r="Z62" s="8" t="s">
        <v>237</v>
      </c>
      <c r="AA62" s="8">
        <v>29</v>
      </c>
      <c r="AB62" s="8">
        <v>2</v>
      </c>
      <c r="AC62" s="8">
        <v>23</v>
      </c>
      <c r="AD62" s="8" t="s">
        <v>660</v>
      </c>
      <c r="AE62" s="8" t="s">
        <v>102</v>
      </c>
      <c r="AF62" s="8" t="s">
        <v>103</v>
      </c>
      <c r="AG62" s="8"/>
      <c r="AH62" s="8" t="s">
        <v>104</v>
      </c>
    </row>
    <row r="63" spans="1:34" ht="15" customHeight="1">
      <c r="A63" s="4" t="s">
        <v>94</v>
      </c>
      <c r="B63" s="8" t="s">
        <v>442</v>
      </c>
      <c r="C63" s="8"/>
      <c r="D63" s="8"/>
      <c r="E63" s="8" t="s">
        <v>661</v>
      </c>
      <c r="F63" s="8" t="s">
        <v>662</v>
      </c>
      <c r="G63" s="8" t="s">
        <v>94</v>
      </c>
      <c r="H63" s="8" t="s">
        <v>663</v>
      </c>
      <c r="I63" s="8" t="s">
        <v>664</v>
      </c>
      <c r="J63" s="8">
        <v>2020</v>
      </c>
      <c r="K63" s="8"/>
      <c r="L63" s="8"/>
      <c r="M63" s="8"/>
      <c r="N63" s="8"/>
      <c r="O63" s="8"/>
      <c r="P63" s="8"/>
      <c r="Q63" s="8"/>
      <c r="R63" s="8"/>
      <c r="S63" s="8"/>
      <c r="T63" s="8"/>
      <c r="U63" s="8"/>
      <c r="V63" s="8"/>
      <c r="W63" s="8"/>
      <c r="X63" s="8"/>
      <c r="Y63" s="8"/>
      <c r="Z63" s="8" t="s">
        <v>398</v>
      </c>
      <c r="AA63" s="8">
        <v>10</v>
      </c>
      <c r="AB63" s="8">
        <v>1</v>
      </c>
      <c r="AC63" s="8">
        <v>20</v>
      </c>
      <c r="AD63" s="8" t="s">
        <v>665</v>
      </c>
      <c r="AE63" s="8" t="s">
        <v>102</v>
      </c>
      <c r="AF63" s="8" t="s">
        <v>103</v>
      </c>
      <c r="AG63" s="8" t="s">
        <v>154</v>
      </c>
      <c r="AH63" s="8" t="s">
        <v>104</v>
      </c>
    </row>
    <row r="64" spans="1:34" ht="15" customHeight="1">
      <c r="A64" s="4" t="s">
        <v>191</v>
      </c>
      <c r="B64" s="8" t="s">
        <v>136</v>
      </c>
      <c r="C64" s="8"/>
      <c r="D64" s="8"/>
      <c r="E64" s="8" t="s">
        <v>666</v>
      </c>
      <c r="F64" s="8" t="s">
        <v>667</v>
      </c>
      <c r="G64" s="8" t="s">
        <v>194</v>
      </c>
      <c r="H64" s="8"/>
      <c r="I64" s="8" t="s">
        <v>668</v>
      </c>
      <c r="J64" s="8">
        <v>2019</v>
      </c>
      <c r="K64" s="8" t="s">
        <v>324</v>
      </c>
      <c r="L64" s="8" t="s">
        <v>94</v>
      </c>
      <c r="M64" s="8">
        <v>2</v>
      </c>
      <c r="N64" s="8" t="s">
        <v>214</v>
      </c>
      <c r="O64" s="8" t="s">
        <v>127</v>
      </c>
      <c r="P64" s="8" t="s">
        <v>669</v>
      </c>
      <c r="Q64" s="8" t="s">
        <v>670</v>
      </c>
      <c r="R64" s="8" t="s">
        <v>671</v>
      </c>
      <c r="S64" s="8" t="s">
        <v>218</v>
      </c>
      <c r="T64" s="8" t="s">
        <v>203</v>
      </c>
      <c r="U64" s="11" t="s">
        <v>672</v>
      </c>
      <c r="V64" s="8" t="s">
        <v>235</v>
      </c>
      <c r="W64" s="8" t="s">
        <v>673</v>
      </c>
      <c r="X64" s="8" t="s">
        <v>94</v>
      </c>
      <c r="Y64" s="8" t="s">
        <v>94</v>
      </c>
      <c r="Z64" s="8" t="s">
        <v>674</v>
      </c>
      <c r="AA64" s="8">
        <v>7</v>
      </c>
      <c r="AB64" s="8" t="s">
        <v>675</v>
      </c>
      <c r="AC64" s="8">
        <v>20</v>
      </c>
      <c r="AD64" s="8" t="s">
        <v>676</v>
      </c>
      <c r="AE64" s="8" t="s">
        <v>102</v>
      </c>
      <c r="AF64" s="8" t="s">
        <v>103</v>
      </c>
      <c r="AG64" s="8" t="s">
        <v>154</v>
      </c>
      <c r="AH64" s="8" t="s">
        <v>104</v>
      </c>
    </row>
    <row r="65" spans="1:34" ht="15" customHeight="1">
      <c r="A65" s="4" t="s">
        <v>94</v>
      </c>
      <c r="B65" s="8" t="s">
        <v>612</v>
      </c>
      <c r="C65" s="8"/>
      <c r="D65" s="8"/>
      <c r="E65" s="8" t="s">
        <v>677</v>
      </c>
      <c r="F65" s="8" t="s">
        <v>678</v>
      </c>
      <c r="G65" s="8" t="s">
        <v>108</v>
      </c>
      <c r="H65" s="8" t="s">
        <v>679</v>
      </c>
      <c r="I65" s="8" t="s">
        <v>680</v>
      </c>
      <c r="J65" s="8">
        <v>2016</v>
      </c>
      <c r="K65" s="8"/>
      <c r="L65" s="8"/>
      <c r="M65" s="8"/>
      <c r="N65" s="8"/>
      <c r="O65" s="8"/>
      <c r="P65" s="8"/>
      <c r="Q65" s="8"/>
      <c r="R65" s="8"/>
      <c r="S65" s="8"/>
      <c r="T65" s="8"/>
      <c r="U65" s="8"/>
      <c r="V65" s="8"/>
      <c r="W65" s="8"/>
      <c r="X65" s="8"/>
      <c r="Y65" s="8"/>
      <c r="Z65" s="8" t="s">
        <v>644</v>
      </c>
      <c r="AA65" s="8">
        <v>9</v>
      </c>
      <c r="AB65" s="8">
        <v>3</v>
      </c>
      <c r="AC65" s="8">
        <v>20</v>
      </c>
      <c r="AD65" s="8" t="s">
        <v>681</v>
      </c>
      <c r="AE65" s="8" t="s">
        <v>102</v>
      </c>
      <c r="AF65" s="8" t="s">
        <v>103</v>
      </c>
      <c r="AG65" s="8" t="s">
        <v>154</v>
      </c>
      <c r="AH65" s="8" t="s">
        <v>104</v>
      </c>
    </row>
    <row r="66" spans="1:34" ht="15" customHeight="1">
      <c r="A66" s="4" t="s">
        <v>191</v>
      </c>
      <c r="B66" s="8" t="s">
        <v>442</v>
      </c>
      <c r="C66" s="8"/>
      <c r="D66" s="8"/>
      <c r="E66" s="8" t="s">
        <v>682</v>
      </c>
      <c r="F66" s="8" t="s">
        <v>683</v>
      </c>
      <c r="G66" s="8" t="s">
        <v>191</v>
      </c>
      <c r="H66" s="8"/>
      <c r="I66" s="8" t="s">
        <v>684</v>
      </c>
      <c r="J66" s="8">
        <v>2018</v>
      </c>
      <c r="K66" s="8" t="s">
        <v>247</v>
      </c>
      <c r="L66" s="8" t="s">
        <v>94</v>
      </c>
      <c r="M66" s="8">
        <v>2</v>
      </c>
      <c r="N66" s="8" t="s">
        <v>228</v>
      </c>
      <c r="O66" s="8" t="s">
        <v>685</v>
      </c>
      <c r="P66" s="8" t="s">
        <v>686</v>
      </c>
      <c r="Q66" s="8" t="s">
        <v>687</v>
      </c>
      <c r="R66" s="8" t="s">
        <v>688</v>
      </c>
      <c r="S66" s="8" t="s">
        <v>394</v>
      </c>
      <c r="T66" s="8" t="s">
        <v>203</v>
      </c>
      <c r="U66" s="11" t="s">
        <v>689</v>
      </c>
      <c r="V66" s="8" t="s">
        <v>690</v>
      </c>
      <c r="W66" s="8" t="s">
        <v>691</v>
      </c>
      <c r="X66" s="8" t="s">
        <v>191</v>
      </c>
      <c r="Y66" s="8" t="s">
        <v>94</v>
      </c>
      <c r="Z66" s="8" t="s">
        <v>118</v>
      </c>
      <c r="AA66" s="8">
        <v>639</v>
      </c>
      <c r="AB66" s="8"/>
      <c r="AC66" s="8">
        <v>16</v>
      </c>
      <c r="AD66" s="8" t="s">
        <v>692</v>
      </c>
      <c r="AE66" s="8" t="s">
        <v>102</v>
      </c>
      <c r="AF66" s="8" t="s">
        <v>103</v>
      </c>
      <c r="AG66" s="8"/>
      <c r="AH66" s="8" t="s">
        <v>104</v>
      </c>
    </row>
    <row r="67" spans="1:34" ht="15" customHeight="1">
      <c r="A67" s="4" t="s">
        <v>191</v>
      </c>
      <c r="B67" s="8" t="s">
        <v>136</v>
      </c>
      <c r="C67" s="8"/>
      <c r="D67" s="8"/>
      <c r="E67" s="8" t="s">
        <v>693</v>
      </c>
      <c r="F67" s="8" t="s">
        <v>694</v>
      </c>
      <c r="G67" s="8" t="s">
        <v>191</v>
      </c>
      <c r="H67" s="8"/>
      <c r="I67" s="8" t="s">
        <v>695</v>
      </c>
      <c r="J67" s="8">
        <v>2018</v>
      </c>
      <c r="K67" s="8" t="s">
        <v>257</v>
      </c>
      <c r="L67" s="8" t="s">
        <v>94</v>
      </c>
      <c r="M67" s="8">
        <v>2</v>
      </c>
      <c r="N67" s="8" t="s">
        <v>214</v>
      </c>
      <c r="O67" s="8" t="s">
        <v>696</v>
      </c>
      <c r="P67" s="8" t="s">
        <v>697</v>
      </c>
      <c r="Q67" s="8" t="s">
        <v>698</v>
      </c>
      <c r="R67" s="8" t="s">
        <v>699</v>
      </c>
      <c r="S67" s="8" t="s">
        <v>233</v>
      </c>
      <c r="T67" s="8" t="s">
        <v>203</v>
      </c>
      <c r="U67" s="11" t="s">
        <v>700</v>
      </c>
      <c r="V67" s="8" t="s">
        <v>407</v>
      </c>
      <c r="W67" s="8" t="s">
        <v>701</v>
      </c>
      <c r="X67" s="8" t="s">
        <v>94</v>
      </c>
      <c r="Y67" s="8" t="s">
        <v>94</v>
      </c>
      <c r="Z67" s="8" t="s">
        <v>702</v>
      </c>
      <c r="AA67" s="8">
        <v>10</v>
      </c>
      <c r="AB67" s="8">
        <v>2</v>
      </c>
      <c r="AC67" s="8">
        <v>15</v>
      </c>
      <c r="AD67" s="8" t="s">
        <v>703</v>
      </c>
      <c r="AE67" s="8" t="s">
        <v>102</v>
      </c>
      <c r="AF67" s="8" t="s">
        <v>103</v>
      </c>
      <c r="AG67" s="8" t="s">
        <v>154</v>
      </c>
      <c r="AH67" s="8" t="s">
        <v>104</v>
      </c>
    </row>
    <row r="68" spans="1:34" ht="15" customHeight="1">
      <c r="A68" s="4" t="s">
        <v>94</v>
      </c>
      <c r="B68" s="8" t="s">
        <v>105</v>
      </c>
      <c r="C68" s="8"/>
      <c r="D68" s="8"/>
      <c r="E68" s="8" t="s">
        <v>704</v>
      </c>
      <c r="F68" s="8" t="s">
        <v>705</v>
      </c>
      <c r="G68" s="8" t="s">
        <v>108</v>
      </c>
      <c r="H68" s="8" t="s">
        <v>706</v>
      </c>
      <c r="I68" s="8" t="s">
        <v>707</v>
      </c>
      <c r="J68" s="8">
        <v>2020</v>
      </c>
      <c r="K68" s="8"/>
      <c r="L68" s="8"/>
      <c r="M68" s="8"/>
      <c r="N68" s="8"/>
      <c r="O68" s="8"/>
      <c r="P68" s="8"/>
      <c r="Q68" s="8"/>
      <c r="R68" s="8"/>
      <c r="S68" s="8"/>
      <c r="T68" s="8"/>
      <c r="U68" s="8"/>
      <c r="V68" s="8"/>
      <c r="W68" s="8"/>
      <c r="X68" s="8"/>
      <c r="Y68" s="8"/>
      <c r="Z68" s="8" t="s">
        <v>152</v>
      </c>
      <c r="AA68" s="8">
        <v>7</v>
      </c>
      <c r="AB68" s="8"/>
      <c r="AC68" s="8">
        <v>11</v>
      </c>
      <c r="AD68" s="8" t="s">
        <v>708</v>
      </c>
      <c r="AE68" s="8" t="s">
        <v>102</v>
      </c>
      <c r="AF68" s="8" t="s">
        <v>103</v>
      </c>
      <c r="AG68" s="8" t="s">
        <v>154</v>
      </c>
      <c r="AH68" s="8" t="s">
        <v>104</v>
      </c>
    </row>
    <row r="69" spans="1:34" ht="15" customHeight="1">
      <c r="A69" s="4" t="s">
        <v>194</v>
      </c>
      <c r="B69" s="8" t="s">
        <v>95</v>
      </c>
      <c r="C69" s="8"/>
      <c r="D69" s="8"/>
      <c r="E69" s="8" t="s">
        <v>709</v>
      </c>
      <c r="F69" s="8" t="s">
        <v>710</v>
      </c>
      <c r="G69" s="8" t="s">
        <v>194</v>
      </c>
      <c r="H69" s="8"/>
      <c r="I69" s="8" t="s">
        <v>711</v>
      </c>
      <c r="J69" s="8">
        <v>2020</v>
      </c>
      <c r="K69" s="8" t="s">
        <v>413</v>
      </c>
      <c r="L69" s="8" t="s">
        <v>194</v>
      </c>
      <c r="M69" s="8">
        <v>2</v>
      </c>
      <c r="N69" s="8" t="s">
        <v>228</v>
      </c>
      <c r="O69" s="8" t="s">
        <v>712</v>
      </c>
      <c r="P69" s="8" t="s">
        <v>713</v>
      </c>
      <c r="Q69" s="8" t="s">
        <v>714</v>
      </c>
      <c r="R69" s="8" t="s">
        <v>715</v>
      </c>
      <c r="S69" s="8" t="s">
        <v>394</v>
      </c>
      <c r="T69" s="8" t="s">
        <v>203</v>
      </c>
      <c r="U69" s="11" t="s">
        <v>716</v>
      </c>
      <c r="V69" s="8" t="s">
        <v>235</v>
      </c>
      <c r="W69" s="8" t="s">
        <v>717</v>
      </c>
      <c r="X69" s="8" t="s">
        <v>94</v>
      </c>
      <c r="Y69" s="8" t="s">
        <v>94</v>
      </c>
      <c r="Z69" s="8" t="s">
        <v>189</v>
      </c>
      <c r="AA69" s="8">
        <v>106</v>
      </c>
      <c r="AB69" s="8"/>
      <c r="AC69" s="8">
        <v>11</v>
      </c>
      <c r="AD69" s="8" t="s">
        <v>718</v>
      </c>
      <c r="AE69" s="8" t="s">
        <v>120</v>
      </c>
      <c r="AF69" s="8" t="s">
        <v>103</v>
      </c>
      <c r="AG69" s="8"/>
      <c r="AH69" s="8" t="s">
        <v>104</v>
      </c>
    </row>
    <row r="70" spans="1:34" ht="15" customHeight="1">
      <c r="A70" s="4" t="s">
        <v>191</v>
      </c>
      <c r="B70" s="8" t="s">
        <v>122</v>
      </c>
      <c r="C70" s="8"/>
      <c r="D70" s="8"/>
      <c r="E70" s="8" t="s">
        <v>719</v>
      </c>
      <c r="F70" s="8" t="s">
        <v>720</v>
      </c>
      <c r="G70" s="8" t="s">
        <v>194</v>
      </c>
      <c r="H70" s="8"/>
      <c r="I70" s="8" t="s">
        <v>721</v>
      </c>
      <c r="J70" s="8">
        <v>2021</v>
      </c>
      <c r="K70" s="8" t="s">
        <v>722</v>
      </c>
      <c r="L70" s="8" t="s">
        <v>191</v>
      </c>
      <c r="M70" s="8">
        <v>3</v>
      </c>
      <c r="N70" s="8" t="s">
        <v>497</v>
      </c>
      <c r="O70" s="8" t="s">
        <v>198</v>
      </c>
      <c r="P70" s="8" t="s">
        <v>723</v>
      </c>
      <c r="Q70" s="8" t="s">
        <v>724</v>
      </c>
      <c r="R70" s="8" t="s">
        <v>725</v>
      </c>
      <c r="S70" s="8" t="s">
        <v>233</v>
      </c>
      <c r="T70" s="8" t="s">
        <v>203</v>
      </c>
      <c r="U70" s="11" t="s">
        <v>524</v>
      </c>
      <c r="V70" s="8" t="s">
        <v>726</v>
      </c>
      <c r="W70" s="8" t="s">
        <v>727</v>
      </c>
      <c r="X70" s="8" t="s">
        <v>191</v>
      </c>
      <c r="Y70" s="8" t="s">
        <v>94</v>
      </c>
      <c r="Z70" s="8" t="s">
        <v>728</v>
      </c>
      <c r="AA70" s="8">
        <v>50</v>
      </c>
      <c r="AB70" s="8">
        <v>7</v>
      </c>
      <c r="AC70" s="8">
        <v>10</v>
      </c>
      <c r="AD70" s="8" t="s">
        <v>729</v>
      </c>
      <c r="AE70" s="8" t="s">
        <v>102</v>
      </c>
      <c r="AF70" s="8" t="s">
        <v>103</v>
      </c>
      <c r="AG70" s="8" t="s">
        <v>121</v>
      </c>
      <c r="AH70" s="8" t="s">
        <v>104</v>
      </c>
    </row>
    <row r="71" spans="1:34" ht="15" customHeight="1">
      <c r="A71" s="4" t="s">
        <v>191</v>
      </c>
      <c r="B71" s="8" t="s">
        <v>612</v>
      </c>
      <c r="C71" s="8"/>
      <c r="D71" s="8"/>
      <c r="E71" s="8" t="s">
        <v>730</v>
      </c>
      <c r="F71" s="8" t="s">
        <v>731</v>
      </c>
      <c r="G71" s="8" t="s">
        <v>194</v>
      </c>
      <c r="H71" s="8"/>
      <c r="I71" s="8" t="s">
        <v>732</v>
      </c>
      <c r="J71" s="8">
        <v>2020</v>
      </c>
      <c r="K71" s="8" t="s">
        <v>227</v>
      </c>
      <c r="L71" s="8" t="s">
        <v>94</v>
      </c>
      <c r="M71" s="8">
        <v>2</v>
      </c>
      <c r="N71" s="8" t="s">
        <v>214</v>
      </c>
      <c r="O71" s="8" t="s">
        <v>733</v>
      </c>
      <c r="P71" s="8" t="s">
        <v>734</v>
      </c>
      <c r="Q71" s="8" t="s">
        <v>735</v>
      </c>
      <c r="R71" s="8" t="s">
        <v>736</v>
      </c>
      <c r="S71" s="8" t="s">
        <v>233</v>
      </c>
      <c r="T71" s="8" t="s">
        <v>203</v>
      </c>
      <c r="U71" s="11" t="s">
        <v>737</v>
      </c>
      <c r="V71" s="8" t="s">
        <v>738</v>
      </c>
      <c r="W71" s="8" t="s">
        <v>739</v>
      </c>
      <c r="X71" s="8"/>
      <c r="Y71" s="8"/>
      <c r="Z71" s="8" t="s">
        <v>165</v>
      </c>
      <c r="AA71" s="8">
        <v>115</v>
      </c>
      <c r="AB71" s="8"/>
      <c r="AC71" s="8">
        <v>9</v>
      </c>
      <c r="AD71" s="8" t="s">
        <v>740</v>
      </c>
      <c r="AE71" s="8" t="s">
        <v>102</v>
      </c>
      <c r="AF71" s="8" t="s">
        <v>103</v>
      </c>
      <c r="AG71" s="8" t="s">
        <v>451</v>
      </c>
      <c r="AH71" s="8" t="s">
        <v>104</v>
      </c>
    </row>
    <row r="72" spans="1:34" ht="15" customHeight="1">
      <c r="A72" s="4" t="s">
        <v>194</v>
      </c>
      <c r="B72" s="8" t="s">
        <v>442</v>
      </c>
      <c r="C72" s="8"/>
      <c r="D72" s="8"/>
      <c r="E72" s="8" t="s">
        <v>741</v>
      </c>
      <c r="F72" s="8" t="s">
        <v>742</v>
      </c>
      <c r="G72" s="8" t="s">
        <v>194</v>
      </c>
      <c r="H72" s="8"/>
      <c r="I72" s="8" t="s">
        <v>743</v>
      </c>
      <c r="J72" s="8">
        <v>2019</v>
      </c>
      <c r="K72" s="8" t="s">
        <v>196</v>
      </c>
      <c r="L72" s="8" t="s">
        <v>94</v>
      </c>
      <c r="M72" s="8">
        <v>2</v>
      </c>
      <c r="N72" s="8" t="s">
        <v>228</v>
      </c>
      <c r="O72" s="8" t="s">
        <v>744</v>
      </c>
      <c r="P72" s="8" t="s">
        <v>745</v>
      </c>
      <c r="Q72" s="8" t="s">
        <v>746</v>
      </c>
      <c r="R72" s="8" t="s">
        <v>747</v>
      </c>
      <c r="S72" s="8" t="s">
        <v>233</v>
      </c>
      <c r="T72" s="8" t="s">
        <v>203</v>
      </c>
      <c r="U72" s="11" t="s">
        <v>748</v>
      </c>
      <c r="V72" s="8" t="s">
        <v>221</v>
      </c>
      <c r="W72" s="8" t="s">
        <v>749</v>
      </c>
      <c r="X72" s="8"/>
      <c r="Y72" s="8"/>
      <c r="Z72" s="8" t="s">
        <v>118</v>
      </c>
      <c r="AA72" s="8">
        <v>658</v>
      </c>
      <c r="AB72" s="8"/>
      <c r="AC72" s="8">
        <v>8</v>
      </c>
      <c r="AD72" s="8" t="s">
        <v>750</v>
      </c>
      <c r="AE72" s="8" t="s">
        <v>102</v>
      </c>
      <c r="AF72" s="8" t="s">
        <v>103</v>
      </c>
      <c r="AG72" s="8"/>
      <c r="AH72" s="8" t="s">
        <v>104</v>
      </c>
    </row>
    <row r="73" spans="1:34" ht="15" customHeight="1">
      <c r="A73" s="4" t="s">
        <v>191</v>
      </c>
      <c r="B73" s="8" t="s">
        <v>136</v>
      </c>
      <c r="C73" s="8"/>
      <c r="D73" s="8"/>
      <c r="E73" s="8" t="s">
        <v>751</v>
      </c>
      <c r="F73" s="8" t="s">
        <v>752</v>
      </c>
      <c r="G73" s="8" t="s">
        <v>191</v>
      </c>
      <c r="H73" s="8"/>
      <c r="I73" s="8" t="s">
        <v>753</v>
      </c>
      <c r="J73" s="8">
        <v>2021</v>
      </c>
      <c r="K73" s="8" t="s">
        <v>754</v>
      </c>
      <c r="L73" s="8" t="s">
        <v>94</v>
      </c>
      <c r="M73" s="8">
        <v>2</v>
      </c>
      <c r="N73" s="8" t="s">
        <v>214</v>
      </c>
      <c r="O73" s="8" t="s">
        <v>755</v>
      </c>
      <c r="P73" s="8" t="s">
        <v>756</v>
      </c>
      <c r="Q73" s="8" t="s">
        <v>757</v>
      </c>
      <c r="R73" s="8" t="s">
        <v>758</v>
      </c>
      <c r="S73" s="8" t="s">
        <v>394</v>
      </c>
      <c r="T73" s="8" t="s">
        <v>203</v>
      </c>
      <c r="U73" s="11" t="s">
        <v>759</v>
      </c>
      <c r="V73" s="8" t="s">
        <v>407</v>
      </c>
      <c r="W73" s="8" t="s">
        <v>760</v>
      </c>
      <c r="X73" s="8" t="s">
        <v>94</v>
      </c>
      <c r="Y73" s="8" t="s">
        <v>191</v>
      </c>
      <c r="Z73" s="8" t="s">
        <v>118</v>
      </c>
      <c r="AA73" s="8">
        <v>787</v>
      </c>
      <c r="AB73" s="8"/>
      <c r="AC73" s="8">
        <v>7</v>
      </c>
      <c r="AD73" s="8" t="s">
        <v>761</v>
      </c>
      <c r="AE73" s="8" t="s">
        <v>102</v>
      </c>
      <c r="AF73" s="8" t="s">
        <v>103</v>
      </c>
      <c r="AG73" s="8" t="s">
        <v>762</v>
      </c>
      <c r="AH73" s="8" t="s">
        <v>104</v>
      </c>
    </row>
    <row r="74" spans="1:34" ht="15" customHeight="1">
      <c r="A74" s="4" t="s">
        <v>194</v>
      </c>
      <c r="B74" s="8" t="s">
        <v>612</v>
      </c>
      <c r="C74" s="8"/>
      <c r="D74" s="8"/>
      <c r="E74" s="8" t="s">
        <v>763</v>
      </c>
      <c r="F74" s="8" t="s">
        <v>764</v>
      </c>
      <c r="G74" s="8" t="s">
        <v>108</v>
      </c>
      <c r="H74" s="8" t="s">
        <v>765</v>
      </c>
      <c r="I74" s="8" t="s">
        <v>766</v>
      </c>
      <c r="J74" s="8">
        <v>2020</v>
      </c>
      <c r="K74" s="8"/>
      <c r="L74" s="8"/>
      <c r="M74" s="8"/>
      <c r="N74" s="8"/>
      <c r="O74" s="8"/>
      <c r="P74" s="8"/>
      <c r="Q74" s="8"/>
      <c r="R74" s="8"/>
      <c r="S74" s="8"/>
      <c r="T74" s="8"/>
      <c r="U74" s="8"/>
      <c r="V74" s="8"/>
      <c r="W74" s="8"/>
      <c r="X74" s="8"/>
      <c r="Y74" s="8"/>
      <c r="Z74" s="8" t="s">
        <v>165</v>
      </c>
      <c r="AA74" s="8">
        <v>115</v>
      </c>
      <c r="AB74" s="8"/>
      <c r="AC74" s="8">
        <v>7</v>
      </c>
      <c r="AD74" s="8" t="s">
        <v>767</v>
      </c>
      <c r="AE74" s="8" t="s">
        <v>102</v>
      </c>
      <c r="AF74" s="8" t="s">
        <v>103</v>
      </c>
      <c r="AG74" s="8"/>
      <c r="AH74" s="8" t="s">
        <v>104</v>
      </c>
    </row>
    <row r="75" spans="1:34" ht="15" customHeight="1">
      <c r="A75" s="4" t="s">
        <v>94</v>
      </c>
      <c r="B75" s="8" t="s">
        <v>442</v>
      </c>
      <c r="C75" s="8"/>
      <c r="D75" s="8"/>
      <c r="E75" s="8" t="s">
        <v>768</v>
      </c>
      <c r="F75" s="8" t="s">
        <v>769</v>
      </c>
      <c r="G75" s="8" t="s">
        <v>94</v>
      </c>
      <c r="H75" s="8"/>
      <c r="I75" s="8" t="s">
        <v>770</v>
      </c>
      <c r="J75" s="8">
        <v>2021</v>
      </c>
      <c r="K75" s="8"/>
      <c r="L75" s="8"/>
      <c r="M75" s="8"/>
      <c r="N75" s="8"/>
      <c r="O75" s="8"/>
      <c r="P75" s="8"/>
      <c r="Q75" s="8"/>
      <c r="R75" s="8"/>
      <c r="S75" s="8"/>
      <c r="T75" s="8"/>
      <c r="U75" s="8"/>
      <c r="V75" s="8"/>
      <c r="W75" s="8"/>
      <c r="X75" s="8"/>
      <c r="Y75" s="8"/>
      <c r="Z75" s="8" t="s">
        <v>771</v>
      </c>
      <c r="AA75" s="8">
        <v>16</v>
      </c>
      <c r="AB75" s="8">
        <v>5</v>
      </c>
      <c r="AC75" s="8">
        <v>6</v>
      </c>
      <c r="AD75" s="8" t="s">
        <v>772</v>
      </c>
      <c r="AE75" s="8" t="s">
        <v>102</v>
      </c>
      <c r="AF75" s="8" t="s">
        <v>103</v>
      </c>
      <c r="AG75" s="8" t="s">
        <v>177</v>
      </c>
      <c r="AH75" s="8" t="s">
        <v>104</v>
      </c>
    </row>
    <row r="76" spans="1:34" ht="15" customHeight="1">
      <c r="A76" s="4" t="s">
        <v>94</v>
      </c>
      <c r="B76" s="8" t="s">
        <v>136</v>
      </c>
      <c r="C76" s="8"/>
      <c r="D76" s="8"/>
      <c r="E76" s="8" t="s">
        <v>773</v>
      </c>
      <c r="F76" s="8" t="s">
        <v>774</v>
      </c>
      <c r="G76" s="8" t="s">
        <v>94</v>
      </c>
      <c r="H76" s="8" t="s">
        <v>775</v>
      </c>
      <c r="I76" s="8" t="s">
        <v>776</v>
      </c>
      <c r="J76" s="8">
        <v>2021</v>
      </c>
      <c r="K76" s="8"/>
      <c r="L76" s="8" t="s">
        <v>94</v>
      </c>
      <c r="M76" s="8">
        <v>2</v>
      </c>
      <c r="N76" s="8" t="s">
        <v>214</v>
      </c>
      <c r="O76" s="8" t="s">
        <v>777</v>
      </c>
      <c r="P76" s="8" t="s">
        <v>778</v>
      </c>
      <c r="Q76" s="8" t="s">
        <v>779</v>
      </c>
      <c r="R76" s="8" t="s">
        <v>780</v>
      </c>
      <c r="S76" s="8" t="s">
        <v>218</v>
      </c>
      <c r="T76" s="8" t="s">
        <v>203</v>
      </c>
      <c r="U76" s="8" t="s">
        <v>781</v>
      </c>
      <c r="V76" s="8" t="s">
        <v>407</v>
      </c>
      <c r="W76" s="8"/>
      <c r="X76" s="8"/>
      <c r="Y76" s="8"/>
      <c r="Z76" s="8" t="s">
        <v>782</v>
      </c>
      <c r="AA76" s="8">
        <v>47</v>
      </c>
      <c r="AB76" s="8"/>
      <c r="AC76" s="8">
        <v>6</v>
      </c>
      <c r="AD76" s="8" t="s">
        <v>783</v>
      </c>
      <c r="AE76" s="8" t="s">
        <v>102</v>
      </c>
      <c r="AF76" s="8" t="s">
        <v>103</v>
      </c>
      <c r="AG76" s="8" t="s">
        <v>451</v>
      </c>
      <c r="AH76" s="8" t="s">
        <v>104</v>
      </c>
    </row>
    <row r="77" spans="1:34" ht="15" customHeight="1">
      <c r="A77" s="4" t="s">
        <v>94</v>
      </c>
      <c r="B77" s="8" t="s">
        <v>105</v>
      </c>
      <c r="C77" s="8"/>
      <c r="D77" s="8"/>
      <c r="E77" s="8" t="s">
        <v>784</v>
      </c>
      <c r="F77" s="8" t="s">
        <v>785</v>
      </c>
      <c r="G77" s="8" t="s">
        <v>108</v>
      </c>
      <c r="H77" s="8" t="s">
        <v>786</v>
      </c>
      <c r="I77" s="8" t="s">
        <v>787</v>
      </c>
      <c r="J77" s="8">
        <v>2019</v>
      </c>
      <c r="K77" s="8"/>
      <c r="L77" s="8"/>
      <c r="M77" s="8"/>
      <c r="N77" s="8"/>
      <c r="O77" s="8"/>
      <c r="P77" s="8"/>
      <c r="Q77" s="8"/>
      <c r="R77" s="8"/>
      <c r="S77" s="8"/>
      <c r="T77" s="8"/>
      <c r="U77" s="8"/>
      <c r="V77" s="8"/>
      <c r="W77" s="8"/>
      <c r="X77" s="8"/>
      <c r="Y77" s="8"/>
      <c r="Z77" s="8" t="s">
        <v>788</v>
      </c>
      <c r="AA77" s="8">
        <v>6</v>
      </c>
      <c r="AB77" s="8">
        <v>4</v>
      </c>
      <c r="AC77" s="8">
        <v>6</v>
      </c>
      <c r="AD77" s="8" t="s">
        <v>789</v>
      </c>
      <c r="AE77" s="8" t="s">
        <v>102</v>
      </c>
      <c r="AF77" s="8" t="s">
        <v>103</v>
      </c>
      <c r="AG77" s="8"/>
      <c r="AH77" s="8" t="s">
        <v>104</v>
      </c>
    </row>
    <row r="78" spans="1:34" ht="15" customHeight="1">
      <c r="A78" s="4" t="s">
        <v>191</v>
      </c>
      <c r="B78" s="8" t="s">
        <v>95</v>
      </c>
      <c r="C78" s="8"/>
      <c r="D78" s="8"/>
      <c r="E78" s="8" t="s">
        <v>790</v>
      </c>
      <c r="F78" s="8" t="s">
        <v>791</v>
      </c>
      <c r="G78" s="8" t="s">
        <v>194</v>
      </c>
      <c r="H78" s="8"/>
      <c r="I78" s="8" t="s">
        <v>792</v>
      </c>
      <c r="J78" s="8">
        <v>2018</v>
      </c>
      <c r="K78" s="8" t="s">
        <v>793</v>
      </c>
      <c r="L78" s="8" t="s">
        <v>94</v>
      </c>
      <c r="M78" s="8">
        <v>2</v>
      </c>
      <c r="N78" s="8" t="s">
        <v>228</v>
      </c>
      <c r="O78" s="8" t="s">
        <v>127</v>
      </c>
      <c r="P78" s="8" t="s">
        <v>794</v>
      </c>
      <c r="Q78" s="8" t="s">
        <v>795</v>
      </c>
      <c r="R78" s="8" t="s">
        <v>796</v>
      </c>
      <c r="S78" s="8" t="s">
        <v>233</v>
      </c>
      <c r="T78" s="8" t="s">
        <v>203</v>
      </c>
      <c r="U78" s="11" t="s">
        <v>797</v>
      </c>
      <c r="V78" s="8" t="s">
        <v>235</v>
      </c>
      <c r="W78" s="8"/>
      <c r="X78" s="8" t="s">
        <v>94</v>
      </c>
      <c r="Y78" s="8" t="s">
        <v>94</v>
      </c>
      <c r="Z78" s="8" t="s">
        <v>798</v>
      </c>
      <c r="AA78" s="8"/>
      <c r="AB78" s="8"/>
      <c r="AC78" s="8">
        <v>6</v>
      </c>
      <c r="AD78" s="8" t="s">
        <v>799</v>
      </c>
      <c r="AE78" s="8" t="s">
        <v>102</v>
      </c>
      <c r="AF78" s="8" t="s">
        <v>103</v>
      </c>
      <c r="AG78" s="8"/>
      <c r="AH78" s="8" t="s">
        <v>104</v>
      </c>
    </row>
    <row r="79" spans="1:34" ht="15" customHeight="1">
      <c r="A79" s="4" t="s">
        <v>94</v>
      </c>
      <c r="B79" s="8" t="s">
        <v>122</v>
      </c>
      <c r="C79" s="8"/>
      <c r="D79" s="8"/>
      <c r="E79" s="8" t="s">
        <v>800</v>
      </c>
      <c r="F79" s="8" t="s">
        <v>801</v>
      </c>
      <c r="G79" s="8" t="s">
        <v>108</v>
      </c>
      <c r="H79" s="8" t="s">
        <v>802</v>
      </c>
      <c r="I79" s="8" t="s">
        <v>803</v>
      </c>
      <c r="J79" s="8">
        <v>2018</v>
      </c>
      <c r="K79" s="8"/>
      <c r="L79" s="8"/>
      <c r="M79" s="8"/>
      <c r="N79" s="8"/>
      <c r="O79" s="8"/>
      <c r="P79" s="8"/>
      <c r="Q79" s="8"/>
      <c r="R79" s="8"/>
      <c r="S79" s="8"/>
      <c r="T79" s="8"/>
      <c r="U79" s="8"/>
      <c r="V79" s="8"/>
      <c r="W79" s="8"/>
      <c r="X79" s="8"/>
      <c r="Y79" s="8"/>
      <c r="Z79" s="8" t="s">
        <v>170</v>
      </c>
      <c r="AA79" s="8">
        <v>20</v>
      </c>
      <c r="AB79" s="8">
        <v>2</v>
      </c>
      <c r="AC79" s="8">
        <v>5</v>
      </c>
      <c r="AD79" s="8" t="s">
        <v>804</v>
      </c>
      <c r="AE79" s="8" t="s">
        <v>102</v>
      </c>
      <c r="AF79" s="8" t="s">
        <v>103</v>
      </c>
      <c r="AG79" s="8"/>
      <c r="AH79" s="8" t="s">
        <v>104</v>
      </c>
    </row>
    <row r="80" spans="1:34" ht="15" customHeight="1">
      <c r="A80" s="4" t="s">
        <v>191</v>
      </c>
      <c r="B80" s="8" t="s">
        <v>612</v>
      </c>
      <c r="C80" s="8"/>
      <c r="D80" s="8"/>
      <c r="E80" s="8" t="s">
        <v>805</v>
      </c>
      <c r="F80" s="8" t="s">
        <v>806</v>
      </c>
      <c r="G80" s="8" t="s">
        <v>194</v>
      </c>
      <c r="H80" s="8"/>
      <c r="I80" s="8" t="s">
        <v>807</v>
      </c>
      <c r="J80" s="8">
        <v>2017</v>
      </c>
      <c r="K80" s="8" t="s">
        <v>583</v>
      </c>
      <c r="L80" s="8" t="s">
        <v>94</v>
      </c>
      <c r="M80" s="8">
        <v>2</v>
      </c>
      <c r="N80" s="8" t="s">
        <v>214</v>
      </c>
      <c r="O80" s="8" t="s">
        <v>280</v>
      </c>
      <c r="P80" s="8" t="s">
        <v>808</v>
      </c>
      <c r="Q80" s="8" t="s">
        <v>809</v>
      </c>
      <c r="R80" s="8" t="s">
        <v>810</v>
      </c>
      <c r="S80" s="8" t="s">
        <v>394</v>
      </c>
      <c r="T80" s="8" t="s">
        <v>203</v>
      </c>
      <c r="U80" s="11" t="s">
        <v>811</v>
      </c>
      <c r="V80" s="8" t="s">
        <v>812</v>
      </c>
      <c r="W80" s="8" t="s">
        <v>813</v>
      </c>
      <c r="X80" s="8" t="s">
        <v>94</v>
      </c>
      <c r="Y80" s="8" t="s">
        <v>191</v>
      </c>
      <c r="Z80" s="8" t="s">
        <v>591</v>
      </c>
      <c r="AA80" s="8">
        <v>118</v>
      </c>
      <c r="AB80" s="21">
        <v>44593</v>
      </c>
      <c r="AC80" s="8">
        <v>5</v>
      </c>
      <c r="AD80" s="8" t="s">
        <v>814</v>
      </c>
      <c r="AE80" s="8" t="s">
        <v>102</v>
      </c>
      <c r="AF80" s="8" t="s">
        <v>103</v>
      </c>
      <c r="AG80" s="8"/>
      <c r="AH80" s="8" t="s">
        <v>104</v>
      </c>
    </row>
    <row r="81" spans="1:34" ht="15" customHeight="1">
      <c r="A81" s="4" t="s">
        <v>191</v>
      </c>
      <c r="B81" s="8" t="s">
        <v>442</v>
      </c>
      <c r="C81" s="8"/>
      <c r="D81" s="8"/>
      <c r="E81" s="8" t="s">
        <v>815</v>
      </c>
      <c r="F81" s="8" t="s">
        <v>816</v>
      </c>
      <c r="G81" s="8" t="s">
        <v>191</v>
      </c>
      <c r="H81" s="8"/>
      <c r="I81" s="8" t="s">
        <v>817</v>
      </c>
      <c r="J81" s="8">
        <v>2020</v>
      </c>
      <c r="K81" s="8" t="s">
        <v>196</v>
      </c>
      <c r="L81" s="8" t="s">
        <v>191</v>
      </c>
      <c r="M81" s="8">
        <v>2</v>
      </c>
      <c r="N81" s="8" t="s">
        <v>228</v>
      </c>
      <c r="O81" s="8" t="s">
        <v>818</v>
      </c>
      <c r="P81" s="8" t="s">
        <v>819</v>
      </c>
      <c r="Q81" s="8" t="s">
        <v>820</v>
      </c>
      <c r="R81" s="8" t="s">
        <v>821</v>
      </c>
      <c r="S81" s="8" t="s">
        <v>822</v>
      </c>
      <c r="T81" s="8" t="s">
        <v>203</v>
      </c>
      <c r="U81" s="11" t="s">
        <v>438</v>
      </c>
      <c r="V81" s="8" t="s">
        <v>396</v>
      </c>
      <c r="W81" s="8" t="s">
        <v>823</v>
      </c>
      <c r="X81" s="8" t="s">
        <v>191</v>
      </c>
      <c r="Y81" s="8" t="s">
        <v>191</v>
      </c>
      <c r="Z81" s="8" t="s">
        <v>824</v>
      </c>
      <c r="AA81" s="8">
        <v>132</v>
      </c>
      <c r="AB81" s="8"/>
      <c r="AC81" s="8">
        <v>4</v>
      </c>
      <c r="AD81" s="8" t="s">
        <v>825</v>
      </c>
      <c r="AE81" s="8" t="s">
        <v>102</v>
      </c>
      <c r="AF81" s="8" t="s">
        <v>103</v>
      </c>
      <c r="AG81" s="8"/>
      <c r="AH81" s="8" t="s">
        <v>104</v>
      </c>
    </row>
    <row r="82" spans="1:34" ht="15" customHeight="1">
      <c r="A82" s="4" t="s">
        <v>94</v>
      </c>
      <c r="B82" s="8" t="s">
        <v>136</v>
      </c>
      <c r="C82" s="8"/>
      <c r="D82" s="8"/>
      <c r="E82" s="8" t="s">
        <v>826</v>
      </c>
      <c r="F82" s="8" t="s">
        <v>827</v>
      </c>
      <c r="G82" s="8" t="s">
        <v>108</v>
      </c>
      <c r="H82" s="8" t="s">
        <v>828</v>
      </c>
      <c r="I82" s="8" t="s">
        <v>829</v>
      </c>
      <c r="J82" s="8">
        <v>2015</v>
      </c>
      <c r="K82" s="8"/>
      <c r="L82" s="8"/>
      <c r="M82" s="8"/>
      <c r="N82" s="8"/>
      <c r="O82" s="8"/>
      <c r="P82" s="8"/>
      <c r="Q82" s="8"/>
      <c r="R82" s="8"/>
      <c r="S82" s="8"/>
      <c r="T82" s="8"/>
      <c r="U82" s="8"/>
      <c r="V82" s="8"/>
      <c r="W82" s="8"/>
      <c r="X82" s="8"/>
      <c r="Y82" s="8"/>
      <c r="Z82" s="8" t="s">
        <v>830</v>
      </c>
      <c r="AA82" s="8">
        <v>46</v>
      </c>
      <c r="AB82" s="8">
        <v>1</v>
      </c>
      <c r="AC82" s="8">
        <v>4</v>
      </c>
      <c r="AD82" s="8" t="s">
        <v>831</v>
      </c>
      <c r="AE82" s="8" t="s">
        <v>102</v>
      </c>
      <c r="AF82" s="8" t="s">
        <v>103</v>
      </c>
      <c r="AG82" s="8" t="s">
        <v>113</v>
      </c>
      <c r="AH82" s="8" t="s">
        <v>104</v>
      </c>
    </row>
    <row r="83" spans="1:34" ht="15" customHeight="1">
      <c r="A83" s="4" t="s">
        <v>94</v>
      </c>
      <c r="B83" s="8" t="s">
        <v>612</v>
      </c>
      <c r="C83" s="8"/>
      <c r="D83" s="8"/>
      <c r="E83" s="8" t="s">
        <v>832</v>
      </c>
      <c r="F83" s="8" t="s">
        <v>833</v>
      </c>
      <c r="G83" s="8" t="s">
        <v>108</v>
      </c>
      <c r="H83" s="8" t="s">
        <v>834</v>
      </c>
      <c r="I83" s="8" t="s">
        <v>835</v>
      </c>
      <c r="J83" s="8">
        <v>2021</v>
      </c>
      <c r="K83" s="8"/>
      <c r="L83" s="8"/>
      <c r="M83" s="8"/>
      <c r="N83" s="8"/>
      <c r="O83" s="8"/>
      <c r="P83" s="8"/>
      <c r="Q83" s="8"/>
      <c r="R83" s="8"/>
      <c r="S83" s="8"/>
      <c r="T83" s="8"/>
      <c r="U83" s="8"/>
      <c r="V83" s="8"/>
      <c r="W83" s="8"/>
      <c r="X83" s="8"/>
      <c r="Y83" s="8"/>
      <c r="Z83" s="8" t="s">
        <v>128</v>
      </c>
      <c r="AA83" s="8">
        <v>209</v>
      </c>
      <c r="AB83" s="8"/>
      <c r="AC83" s="8">
        <v>3</v>
      </c>
      <c r="AD83" s="8" t="s">
        <v>836</v>
      </c>
      <c r="AE83" s="8" t="s">
        <v>102</v>
      </c>
      <c r="AF83" s="8" t="s">
        <v>103</v>
      </c>
      <c r="AG83" s="8"/>
      <c r="AH83" s="8" t="s">
        <v>104</v>
      </c>
    </row>
    <row r="84" spans="1:34" ht="15" customHeight="1">
      <c r="A84" s="4" t="s">
        <v>94</v>
      </c>
      <c r="B84" s="8" t="s">
        <v>442</v>
      </c>
      <c r="C84" s="8"/>
      <c r="D84" s="8"/>
      <c r="E84" s="8" t="s">
        <v>837</v>
      </c>
      <c r="F84" s="8" t="s">
        <v>838</v>
      </c>
      <c r="G84" s="8" t="s">
        <v>94</v>
      </c>
      <c r="H84" s="8" t="s">
        <v>663</v>
      </c>
      <c r="I84" s="8" t="s">
        <v>839</v>
      </c>
      <c r="J84" s="8">
        <v>2021</v>
      </c>
      <c r="K84" s="8"/>
      <c r="L84" s="8"/>
      <c r="M84" s="8"/>
      <c r="N84" s="8"/>
      <c r="O84" s="8"/>
      <c r="P84" s="8"/>
      <c r="Q84" s="8"/>
      <c r="R84" s="8"/>
      <c r="S84" s="8"/>
      <c r="T84" s="8"/>
      <c r="U84" s="8"/>
      <c r="V84" s="8"/>
      <c r="W84" s="8"/>
      <c r="X84" s="8"/>
      <c r="Y84" s="8"/>
      <c r="Z84" s="8" t="s">
        <v>128</v>
      </c>
      <c r="AA84" s="8">
        <v>203</v>
      </c>
      <c r="AB84" s="8"/>
      <c r="AC84" s="8">
        <v>3</v>
      </c>
      <c r="AD84" s="8" t="s">
        <v>840</v>
      </c>
      <c r="AE84" s="8" t="s">
        <v>102</v>
      </c>
      <c r="AF84" s="8" t="s">
        <v>103</v>
      </c>
      <c r="AG84" s="8"/>
      <c r="AH84" s="8" t="s">
        <v>104</v>
      </c>
    </row>
    <row r="85" spans="1:34" ht="15" customHeight="1">
      <c r="A85" s="4" t="s">
        <v>191</v>
      </c>
      <c r="B85" s="8" t="s">
        <v>136</v>
      </c>
      <c r="C85" s="8"/>
      <c r="D85" s="8"/>
      <c r="E85" s="8" t="s">
        <v>841</v>
      </c>
      <c r="F85" s="8" t="s">
        <v>842</v>
      </c>
      <c r="G85" s="8" t="s">
        <v>191</v>
      </c>
      <c r="H85" s="8"/>
      <c r="I85" s="8" t="s">
        <v>843</v>
      </c>
      <c r="J85" s="8">
        <v>2020</v>
      </c>
      <c r="K85" s="8" t="s">
        <v>844</v>
      </c>
      <c r="L85" s="8" t="s">
        <v>191</v>
      </c>
      <c r="M85" s="8">
        <v>2</v>
      </c>
      <c r="N85" s="8" t="s">
        <v>214</v>
      </c>
      <c r="O85" s="8" t="s">
        <v>845</v>
      </c>
      <c r="P85" s="8" t="s">
        <v>846</v>
      </c>
      <c r="Q85" s="8" t="s">
        <v>847</v>
      </c>
      <c r="R85" s="8" t="s">
        <v>848</v>
      </c>
      <c r="S85" s="8" t="s">
        <v>233</v>
      </c>
      <c r="T85" s="8" t="s">
        <v>203</v>
      </c>
      <c r="U85" s="11" t="s">
        <v>849</v>
      </c>
      <c r="V85" s="8" t="s">
        <v>335</v>
      </c>
      <c r="W85" s="8" t="s">
        <v>850</v>
      </c>
      <c r="X85" s="8" t="s">
        <v>94</v>
      </c>
      <c r="Y85" s="8" t="s">
        <v>191</v>
      </c>
      <c r="Z85" s="8" t="s">
        <v>152</v>
      </c>
      <c r="AA85" s="8">
        <v>7</v>
      </c>
      <c r="AB85" s="8"/>
      <c r="AC85" s="8">
        <v>3</v>
      </c>
      <c r="AD85" s="8" t="s">
        <v>851</v>
      </c>
      <c r="AE85" s="8" t="s">
        <v>102</v>
      </c>
      <c r="AF85" s="8" t="s">
        <v>103</v>
      </c>
      <c r="AG85" s="8" t="s">
        <v>154</v>
      </c>
      <c r="AH85" s="8" t="s">
        <v>104</v>
      </c>
    </row>
    <row r="86" spans="1:34" ht="15" customHeight="1">
      <c r="A86" s="4" t="s">
        <v>194</v>
      </c>
      <c r="B86" s="8" t="s">
        <v>105</v>
      </c>
      <c r="C86" s="8"/>
      <c r="D86" s="8"/>
      <c r="E86" s="8" t="s">
        <v>852</v>
      </c>
      <c r="F86" s="8" t="s">
        <v>853</v>
      </c>
      <c r="G86" s="8" t="s">
        <v>194</v>
      </c>
      <c r="H86" s="8"/>
      <c r="I86" s="8" t="s">
        <v>854</v>
      </c>
      <c r="J86" s="8">
        <v>2022</v>
      </c>
      <c r="K86" s="8" t="s">
        <v>855</v>
      </c>
      <c r="L86" s="8" t="s">
        <v>94</v>
      </c>
      <c r="M86" s="8">
        <v>2</v>
      </c>
      <c r="N86" s="8" t="s">
        <v>214</v>
      </c>
      <c r="O86" s="8" t="s">
        <v>856</v>
      </c>
      <c r="P86" s="8" t="s">
        <v>857</v>
      </c>
      <c r="Q86" s="8" t="s">
        <v>858</v>
      </c>
      <c r="R86" s="8" t="s">
        <v>848</v>
      </c>
      <c r="S86" s="8" t="s">
        <v>233</v>
      </c>
      <c r="T86" s="8" t="s">
        <v>203</v>
      </c>
      <c r="U86" s="11" t="s">
        <v>859</v>
      </c>
      <c r="V86" s="8" t="s">
        <v>235</v>
      </c>
      <c r="W86" s="8" t="s">
        <v>860</v>
      </c>
      <c r="X86" s="8"/>
      <c r="Y86" s="8"/>
      <c r="Z86" s="8" t="s">
        <v>861</v>
      </c>
      <c r="AA86" s="8">
        <v>31</v>
      </c>
      <c r="AB86" s="8">
        <v>1</v>
      </c>
      <c r="AC86" s="8">
        <v>2</v>
      </c>
      <c r="AD86" s="8" t="s">
        <v>862</v>
      </c>
      <c r="AE86" s="8" t="s">
        <v>102</v>
      </c>
      <c r="AF86" s="8" t="s">
        <v>103</v>
      </c>
      <c r="AG86" s="8"/>
      <c r="AH86" s="8" t="s">
        <v>104</v>
      </c>
    </row>
    <row r="87" spans="1:34" ht="15" customHeight="1">
      <c r="A87" s="4" t="s">
        <v>191</v>
      </c>
      <c r="B87" s="8" t="s">
        <v>95</v>
      </c>
      <c r="C87" s="8"/>
      <c r="D87" s="8"/>
      <c r="E87" s="8" t="s">
        <v>863</v>
      </c>
      <c r="F87" s="8" t="s">
        <v>864</v>
      </c>
      <c r="G87" s="8" t="s">
        <v>191</v>
      </c>
      <c r="H87" s="8"/>
      <c r="I87" s="8" t="s">
        <v>865</v>
      </c>
      <c r="J87" s="8">
        <v>2020</v>
      </c>
      <c r="K87" s="8" t="s">
        <v>196</v>
      </c>
      <c r="L87" s="8" t="s">
        <v>94</v>
      </c>
      <c r="M87" s="8">
        <v>3</v>
      </c>
      <c r="N87" s="8" t="s">
        <v>228</v>
      </c>
      <c r="O87" s="8" t="s">
        <v>127</v>
      </c>
      <c r="P87" s="8" t="s">
        <v>866</v>
      </c>
      <c r="Q87" s="8" t="s">
        <v>867</v>
      </c>
      <c r="R87" s="8" t="s">
        <v>868</v>
      </c>
      <c r="S87" s="8" t="s">
        <v>233</v>
      </c>
      <c r="T87" s="8" t="s">
        <v>203</v>
      </c>
      <c r="U87" s="11" t="s">
        <v>869</v>
      </c>
      <c r="V87" s="8" t="s">
        <v>235</v>
      </c>
      <c r="W87" s="8"/>
      <c r="X87" s="8" t="s">
        <v>94</v>
      </c>
      <c r="Y87" s="8" t="s">
        <v>94</v>
      </c>
      <c r="Z87" s="8" t="s">
        <v>870</v>
      </c>
      <c r="AA87" s="8">
        <v>2</v>
      </c>
      <c r="AB87" s="8"/>
      <c r="AC87" s="8">
        <v>2</v>
      </c>
      <c r="AD87" s="8" t="s">
        <v>871</v>
      </c>
      <c r="AE87" s="8" t="s">
        <v>102</v>
      </c>
      <c r="AF87" s="8" t="s">
        <v>103</v>
      </c>
      <c r="AG87" s="8" t="s">
        <v>177</v>
      </c>
      <c r="AH87" s="8" t="s">
        <v>104</v>
      </c>
    </row>
    <row r="88" spans="1:34" ht="15" customHeight="1">
      <c r="A88" s="4" t="s">
        <v>94</v>
      </c>
      <c r="B88" s="8" t="s">
        <v>122</v>
      </c>
      <c r="C88" s="8"/>
      <c r="D88" s="8"/>
      <c r="E88" s="8" t="s">
        <v>872</v>
      </c>
      <c r="F88" s="8" t="s">
        <v>873</v>
      </c>
      <c r="G88" s="8" t="s">
        <v>108</v>
      </c>
      <c r="H88" s="8" t="s">
        <v>874</v>
      </c>
      <c r="I88" s="8" t="s">
        <v>875</v>
      </c>
      <c r="J88" s="8">
        <v>2015</v>
      </c>
      <c r="K88" s="8"/>
      <c r="L88" s="8"/>
      <c r="M88" s="8"/>
      <c r="N88" s="8"/>
      <c r="O88" s="8"/>
      <c r="P88" s="8"/>
      <c r="Q88" s="8"/>
      <c r="R88" s="8"/>
      <c r="S88" s="8"/>
      <c r="T88" s="8"/>
      <c r="U88" s="8"/>
      <c r="V88" s="8"/>
      <c r="W88" s="8"/>
      <c r="X88" s="8"/>
      <c r="Y88" s="8"/>
      <c r="Z88" s="8" t="s">
        <v>170</v>
      </c>
      <c r="AA88" s="8">
        <v>17</v>
      </c>
      <c r="AB88" s="8">
        <v>1</v>
      </c>
      <c r="AC88" s="8">
        <v>2</v>
      </c>
      <c r="AD88" s="8" t="s">
        <v>876</v>
      </c>
      <c r="AE88" s="8" t="s">
        <v>120</v>
      </c>
      <c r="AF88" s="8" t="s">
        <v>103</v>
      </c>
      <c r="AG88" s="8"/>
      <c r="AH88" s="8" t="s">
        <v>104</v>
      </c>
    </row>
    <row r="89" spans="1:34" ht="15" customHeight="1">
      <c r="A89" s="4" t="s">
        <v>191</v>
      </c>
      <c r="B89" s="8" t="s">
        <v>612</v>
      </c>
      <c r="C89" s="8"/>
      <c r="D89" s="8"/>
      <c r="E89" s="8" t="s">
        <v>877</v>
      </c>
      <c r="F89" s="8" t="s">
        <v>878</v>
      </c>
      <c r="G89" s="8" t="s">
        <v>191</v>
      </c>
      <c r="H89" s="8"/>
      <c r="I89" s="8" t="s">
        <v>879</v>
      </c>
      <c r="J89" s="8">
        <v>2021</v>
      </c>
      <c r="K89" s="8" t="s">
        <v>880</v>
      </c>
      <c r="L89" s="8" t="s">
        <v>191</v>
      </c>
      <c r="M89" s="8">
        <v>2</v>
      </c>
      <c r="N89" s="8" t="s">
        <v>214</v>
      </c>
      <c r="O89" s="8" t="s">
        <v>127</v>
      </c>
      <c r="P89" s="8" t="s">
        <v>881</v>
      </c>
      <c r="Q89" s="8" t="s">
        <v>882</v>
      </c>
      <c r="R89" s="8"/>
      <c r="S89" s="8" t="s">
        <v>394</v>
      </c>
      <c r="T89" s="8" t="s">
        <v>203</v>
      </c>
      <c r="U89" s="11" t="s">
        <v>883</v>
      </c>
      <c r="V89" s="8" t="s">
        <v>235</v>
      </c>
      <c r="W89" s="8" t="s">
        <v>884</v>
      </c>
      <c r="X89" s="8" t="s">
        <v>191</v>
      </c>
      <c r="Y89" s="8" t="s">
        <v>191</v>
      </c>
      <c r="Z89" s="8" t="s">
        <v>885</v>
      </c>
      <c r="AA89" s="8">
        <v>114</v>
      </c>
      <c r="AB89" s="8" t="s">
        <v>886</v>
      </c>
      <c r="AC89" s="8">
        <v>1</v>
      </c>
      <c r="AD89" s="8" t="s">
        <v>887</v>
      </c>
      <c r="AE89" s="8" t="s">
        <v>102</v>
      </c>
      <c r="AF89" s="8" t="s">
        <v>103</v>
      </c>
      <c r="AG89" s="8"/>
      <c r="AH89" s="8" t="s">
        <v>104</v>
      </c>
    </row>
    <row r="90" spans="1:34" ht="15" customHeight="1">
      <c r="A90" s="4" t="s">
        <v>191</v>
      </c>
      <c r="B90" s="8" t="s">
        <v>442</v>
      </c>
      <c r="C90" s="8" t="s">
        <v>208</v>
      </c>
      <c r="D90" s="8"/>
      <c r="E90" s="8" t="s">
        <v>888</v>
      </c>
      <c r="F90" s="8" t="s">
        <v>889</v>
      </c>
      <c r="G90" s="8" t="s">
        <v>191</v>
      </c>
      <c r="H90" s="8"/>
      <c r="I90" s="8" t="s">
        <v>890</v>
      </c>
      <c r="J90" s="8">
        <v>2021</v>
      </c>
      <c r="K90" s="8" t="s">
        <v>290</v>
      </c>
      <c r="L90" s="8" t="s">
        <v>191</v>
      </c>
      <c r="M90" s="8">
        <v>2</v>
      </c>
      <c r="N90" s="8" t="s">
        <v>228</v>
      </c>
      <c r="O90" s="8" t="s">
        <v>891</v>
      </c>
      <c r="P90" s="8" t="s">
        <v>892</v>
      </c>
      <c r="Q90" s="8" t="s">
        <v>893</v>
      </c>
      <c r="R90" s="8" t="s">
        <v>894</v>
      </c>
      <c r="S90" s="8" t="s">
        <v>233</v>
      </c>
      <c r="T90" s="8" t="s">
        <v>203</v>
      </c>
      <c r="U90" s="11" t="s">
        <v>895</v>
      </c>
      <c r="V90" s="8" t="s">
        <v>396</v>
      </c>
      <c r="W90" s="8" t="s">
        <v>896</v>
      </c>
      <c r="X90" s="8" t="s">
        <v>94</v>
      </c>
      <c r="Y90" s="8" t="s">
        <v>94</v>
      </c>
      <c r="Z90" s="8" t="s">
        <v>118</v>
      </c>
      <c r="AA90" s="8">
        <v>784</v>
      </c>
      <c r="AB90" s="8"/>
      <c r="AC90" s="8">
        <v>1</v>
      </c>
      <c r="AD90" s="8" t="s">
        <v>897</v>
      </c>
      <c r="AE90" s="8" t="s">
        <v>102</v>
      </c>
      <c r="AF90" s="8" t="s">
        <v>103</v>
      </c>
      <c r="AG90" s="8" t="s">
        <v>121</v>
      </c>
      <c r="AH90" s="8" t="s">
        <v>104</v>
      </c>
    </row>
    <row r="91" spans="1:34" ht="15" customHeight="1">
      <c r="A91" s="4" t="s">
        <v>191</v>
      </c>
      <c r="B91" s="8" t="s">
        <v>136</v>
      </c>
      <c r="C91" s="8" t="s">
        <v>208</v>
      </c>
      <c r="D91" s="8"/>
      <c r="E91" s="8" t="s">
        <v>898</v>
      </c>
      <c r="F91" s="8" t="s">
        <v>899</v>
      </c>
      <c r="G91" s="8" t="s">
        <v>194</v>
      </c>
      <c r="H91" s="8"/>
      <c r="I91" s="8" t="s">
        <v>900</v>
      </c>
      <c r="J91" s="8">
        <v>2020</v>
      </c>
      <c r="K91" s="8" t="s">
        <v>196</v>
      </c>
      <c r="L91" s="8" t="s">
        <v>94</v>
      </c>
      <c r="M91" s="8">
        <v>2</v>
      </c>
      <c r="N91" s="8" t="s">
        <v>228</v>
      </c>
      <c r="O91" s="8" t="s">
        <v>127</v>
      </c>
      <c r="P91" s="8" t="s">
        <v>901</v>
      </c>
      <c r="Q91" s="8" t="s">
        <v>270</v>
      </c>
      <c r="R91" s="8" t="s">
        <v>902</v>
      </c>
      <c r="S91" s="8" t="s">
        <v>233</v>
      </c>
      <c r="T91" s="8" t="s">
        <v>203</v>
      </c>
      <c r="U91" s="11" t="s">
        <v>903</v>
      </c>
      <c r="V91" s="8" t="s">
        <v>407</v>
      </c>
      <c r="W91" s="8" t="s">
        <v>904</v>
      </c>
      <c r="X91" s="8" t="s">
        <v>94</v>
      </c>
      <c r="Y91" s="8" t="s">
        <v>94</v>
      </c>
      <c r="Z91" s="8" t="s">
        <v>905</v>
      </c>
      <c r="AA91" s="8" t="s">
        <v>906</v>
      </c>
      <c r="AB91" s="8"/>
      <c r="AC91" s="8">
        <v>1</v>
      </c>
      <c r="AD91" s="8" t="s">
        <v>907</v>
      </c>
      <c r="AE91" s="8" t="s">
        <v>550</v>
      </c>
      <c r="AF91" s="8" t="s">
        <v>103</v>
      </c>
      <c r="AG91" s="8"/>
      <c r="AH91" s="8" t="s">
        <v>104</v>
      </c>
    </row>
    <row r="92" spans="1:34" ht="15" customHeight="1">
      <c r="A92" s="4" t="s">
        <v>191</v>
      </c>
      <c r="B92" s="8" t="s">
        <v>612</v>
      </c>
      <c r="C92" s="8"/>
      <c r="D92" s="8"/>
      <c r="E92" s="8" t="s">
        <v>908</v>
      </c>
      <c r="F92" s="8" t="s">
        <v>909</v>
      </c>
      <c r="G92" s="8" t="s">
        <v>191</v>
      </c>
      <c r="H92" s="8"/>
      <c r="I92" s="8" t="s">
        <v>910</v>
      </c>
      <c r="J92" s="8">
        <v>2019</v>
      </c>
      <c r="K92" s="8" t="s">
        <v>911</v>
      </c>
      <c r="L92" s="8" t="s">
        <v>94</v>
      </c>
      <c r="M92" s="8" t="s">
        <v>271</v>
      </c>
      <c r="N92" s="8" t="s">
        <v>271</v>
      </c>
      <c r="O92" s="8" t="s">
        <v>912</v>
      </c>
      <c r="P92" s="8" t="s">
        <v>913</v>
      </c>
      <c r="Q92" s="8"/>
      <c r="R92" s="8"/>
      <c r="S92" s="8" t="s">
        <v>233</v>
      </c>
      <c r="T92" s="8" t="s">
        <v>203</v>
      </c>
      <c r="U92" s="11"/>
      <c r="V92" s="8" t="s">
        <v>271</v>
      </c>
      <c r="W92" s="8" t="s">
        <v>914</v>
      </c>
      <c r="X92" s="8" t="s">
        <v>191</v>
      </c>
      <c r="Y92" s="8" t="s">
        <v>94</v>
      </c>
      <c r="Z92" s="8" t="s">
        <v>111</v>
      </c>
      <c r="AA92" s="8">
        <v>78</v>
      </c>
      <c r="AB92" s="8"/>
      <c r="AC92" s="8">
        <v>1</v>
      </c>
      <c r="AD92" s="8" t="s">
        <v>915</v>
      </c>
      <c r="AE92" s="8" t="s">
        <v>102</v>
      </c>
      <c r="AF92" s="8" t="s">
        <v>103</v>
      </c>
      <c r="AG92" s="8"/>
      <c r="AH92" s="8" t="s">
        <v>104</v>
      </c>
    </row>
    <row r="93" spans="1:34" ht="15" customHeight="1">
      <c r="A93" s="4" t="s">
        <v>94</v>
      </c>
      <c r="B93" s="8" t="s">
        <v>442</v>
      </c>
      <c r="C93" s="8"/>
      <c r="D93" s="8"/>
      <c r="E93" s="8" t="s">
        <v>916</v>
      </c>
      <c r="F93" s="8" t="s">
        <v>917</v>
      </c>
      <c r="G93" s="8" t="s">
        <v>94</v>
      </c>
      <c r="H93" s="8"/>
      <c r="I93" s="8" t="s">
        <v>918</v>
      </c>
      <c r="J93" s="8">
        <v>2022</v>
      </c>
      <c r="K93" s="8"/>
      <c r="L93" s="8"/>
      <c r="M93" s="8"/>
      <c r="N93" s="8"/>
      <c r="O93" s="8"/>
      <c r="P93" s="8"/>
      <c r="Q93" s="8"/>
      <c r="R93" s="8"/>
      <c r="S93" s="8"/>
      <c r="T93" s="8"/>
      <c r="U93" s="8"/>
      <c r="V93" s="8"/>
      <c r="W93" s="8"/>
      <c r="X93" s="8"/>
      <c r="Y93" s="8"/>
      <c r="Z93" s="8" t="s">
        <v>189</v>
      </c>
      <c r="AA93" s="8">
        <v>136</v>
      </c>
      <c r="AB93" s="8"/>
      <c r="AC93" s="8"/>
      <c r="AD93" s="8" t="s">
        <v>919</v>
      </c>
      <c r="AE93" s="8" t="s">
        <v>120</v>
      </c>
      <c r="AF93" s="8" t="s">
        <v>103</v>
      </c>
      <c r="AG93" s="8"/>
      <c r="AH93" s="8" t="s">
        <v>104</v>
      </c>
    </row>
    <row r="94" spans="1:34" ht="15" customHeight="1">
      <c r="A94" s="4" t="s">
        <v>191</v>
      </c>
      <c r="B94" s="8" t="s">
        <v>136</v>
      </c>
      <c r="C94" s="8"/>
      <c r="D94" s="8"/>
      <c r="E94" s="8" t="s">
        <v>920</v>
      </c>
      <c r="F94" s="8" t="s">
        <v>921</v>
      </c>
      <c r="G94" s="8" t="s">
        <v>194</v>
      </c>
      <c r="H94" s="8"/>
      <c r="I94" s="8" t="s">
        <v>922</v>
      </c>
      <c r="J94" s="8">
        <v>2022</v>
      </c>
      <c r="K94" s="8" t="s">
        <v>923</v>
      </c>
      <c r="L94" s="8" t="s">
        <v>94</v>
      </c>
      <c r="M94" s="8">
        <v>2</v>
      </c>
      <c r="N94" s="8" t="s">
        <v>214</v>
      </c>
      <c r="O94" s="8" t="s">
        <v>856</v>
      </c>
      <c r="P94" s="8" t="s">
        <v>924</v>
      </c>
      <c r="Q94" s="8" t="s">
        <v>925</v>
      </c>
      <c r="R94" s="8" t="s">
        <v>926</v>
      </c>
      <c r="S94" s="8" t="s">
        <v>394</v>
      </c>
      <c r="T94" s="8" t="s">
        <v>203</v>
      </c>
      <c r="U94" s="11" t="s">
        <v>927</v>
      </c>
      <c r="V94" s="8" t="s">
        <v>235</v>
      </c>
      <c r="W94" s="8" t="s">
        <v>928</v>
      </c>
      <c r="X94" s="8" t="s">
        <v>94</v>
      </c>
      <c r="Y94" s="8" t="s">
        <v>191</v>
      </c>
      <c r="Z94" s="8" t="s">
        <v>165</v>
      </c>
      <c r="AA94" s="8">
        <v>143</v>
      </c>
      <c r="AB94" s="8"/>
      <c r="AC94" s="8"/>
      <c r="AD94" s="4" t="s">
        <v>929</v>
      </c>
      <c r="AE94" s="8" t="s">
        <v>102</v>
      </c>
      <c r="AF94" s="8" t="s">
        <v>103</v>
      </c>
      <c r="AG94" s="8" t="s">
        <v>113</v>
      </c>
      <c r="AH94" s="8" t="s">
        <v>104</v>
      </c>
    </row>
    <row r="95" spans="1:34" ht="15" customHeight="1">
      <c r="A95" s="4" t="s">
        <v>194</v>
      </c>
      <c r="B95" s="8" t="s">
        <v>105</v>
      </c>
      <c r="C95" s="8"/>
      <c r="D95" s="8"/>
      <c r="E95" s="8" t="s">
        <v>930</v>
      </c>
      <c r="F95" s="8" t="s">
        <v>931</v>
      </c>
      <c r="G95" s="8" t="s">
        <v>194</v>
      </c>
      <c r="H95" s="8"/>
      <c r="I95" s="8" t="s">
        <v>932</v>
      </c>
      <c r="J95" s="8">
        <v>2022</v>
      </c>
      <c r="K95" s="8" t="s">
        <v>413</v>
      </c>
      <c r="L95" s="8" t="s">
        <v>194</v>
      </c>
      <c r="M95" s="8" t="s">
        <v>271</v>
      </c>
      <c r="N95" s="8" t="s">
        <v>271</v>
      </c>
      <c r="O95" s="8" t="s">
        <v>933</v>
      </c>
      <c r="P95" s="8" t="s">
        <v>934</v>
      </c>
      <c r="Q95" s="8" t="s">
        <v>935</v>
      </c>
      <c r="R95" s="8" t="s">
        <v>271</v>
      </c>
      <c r="S95" s="8" t="s">
        <v>271</v>
      </c>
      <c r="T95" s="8" t="s">
        <v>203</v>
      </c>
      <c r="U95" s="11" t="s">
        <v>936</v>
      </c>
      <c r="V95" s="8" t="s">
        <v>271</v>
      </c>
      <c r="W95" s="8" t="s">
        <v>937</v>
      </c>
      <c r="X95" s="8"/>
      <c r="Y95" s="8"/>
      <c r="Z95" s="8" t="s">
        <v>152</v>
      </c>
      <c r="AA95" s="8">
        <v>9</v>
      </c>
      <c r="AB95" s="8"/>
      <c r="AC95" s="8"/>
      <c r="AD95" s="8" t="s">
        <v>938</v>
      </c>
      <c r="AE95" s="8" t="s">
        <v>102</v>
      </c>
      <c r="AF95" s="8" t="s">
        <v>103</v>
      </c>
      <c r="AG95" s="8"/>
      <c r="AH95" s="8" t="s">
        <v>104</v>
      </c>
    </row>
    <row r="96" spans="1:34" ht="15" customHeight="1">
      <c r="A96" s="4" t="s">
        <v>194</v>
      </c>
      <c r="B96" s="8" t="s">
        <v>95</v>
      </c>
      <c r="C96" s="8"/>
      <c r="D96" s="8"/>
      <c r="E96" s="8" t="s">
        <v>939</v>
      </c>
      <c r="F96" s="8" t="s">
        <v>940</v>
      </c>
      <c r="G96" s="8" t="s">
        <v>194</v>
      </c>
      <c r="H96" s="8"/>
      <c r="I96" s="8" t="s">
        <v>941</v>
      </c>
      <c r="J96" s="8">
        <v>2022</v>
      </c>
      <c r="K96" s="8" t="s">
        <v>844</v>
      </c>
      <c r="L96" s="8" t="s">
        <v>108</v>
      </c>
      <c r="M96" s="8">
        <v>1</v>
      </c>
      <c r="N96" s="8" t="s">
        <v>271</v>
      </c>
      <c r="O96" s="8" t="s">
        <v>942</v>
      </c>
      <c r="P96" s="8" t="s">
        <v>943</v>
      </c>
      <c r="Q96" s="8" t="s">
        <v>944</v>
      </c>
      <c r="R96" s="8" t="s">
        <v>945</v>
      </c>
      <c r="S96" s="8" t="s">
        <v>202</v>
      </c>
      <c r="T96" s="8" t="s">
        <v>203</v>
      </c>
      <c r="U96" s="11" t="s">
        <v>946</v>
      </c>
      <c r="V96" s="8" t="s">
        <v>271</v>
      </c>
      <c r="W96" s="8" t="s">
        <v>947</v>
      </c>
      <c r="X96" s="8" t="s">
        <v>94</v>
      </c>
      <c r="Y96" s="8" t="s">
        <v>94</v>
      </c>
      <c r="Z96" s="8" t="s">
        <v>189</v>
      </c>
      <c r="AA96" s="8">
        <v>128</v>
      </c>
      <c r="AB96" s="8"/>
      <c r="AC96" s="8"/>
      <c r="AD96" s="8" t="s">
        <v>948</v>
      </c>
      <c r="AE96" s="8" t="s">
        <v>102</v>
      </c>
      <c r="AF96" s="8" t="s">
        <v>103</v>
      </c>
      <c r="AG96" s="8"/>
      <c r="AH96" s="8" t="s">
        <v>104</v>
      </c>
    </row>
    <row r="97" spans="1:34" ht="15" customHeight="1">
      <c r="A97" s="4" t="s">
        <v>191</v>
      </c>
      <c r="B97" s="8" t="s">
        <v>122</v>
      </c>
      <c r="C97" s="8"/>
      <c r="D97" s="8"/>
      <c r="E97" s="8" t="s">
        <v>949</v>
      </c>
      <c r="F97" s="8" t="s">
        <v>950</v>
      </c>
      <c r="G97" s="8" t="s">
        <v>194</v>
      </c>
      <c r="H97" s="8"/>
      <c r="I97" s="8" t="s">
        <v>951</v>
      </c>
      <c r="J97" s="8">
        <v>2021</v>
      </c>
      <c r="K97" s="8" t="s">
        <v>952</v>
      </c>
      <c r="L97" s="8" t="s">
        <v>94</v>
      </c>
      <c r="M97" s="8">
        <v>3</v>
      </c>
      <c r="N97" s="8" t="s">
        <v>228</v>
      </c>
      <c r="O97" s="8" t="s">
        <v>953</v>
      </c>
      <c r="P97" s="8" t="s">
        <v>954</v>
      </c>
      <c r="Q97" s="8" t="s">
        <v>955</v>
      </c>
      <c r="R97" s="8" t="s">
        <v>956</v>
      </c>
      <c r="S97" s="8" t="s">
        <v>233</v>
      </c>
      <c r="T97" s="8" t="s">
        <v>219</v>
      </c>
      <c r="U97" s="11" t="s">
        <v>946</v>
      </c>
      <c r="V97" s="8" t="s">
        <v>957</v>
      </c>
      <c r="W97" s="8" t="s">
        <v>958</v>
      </c>
      <c r="X97" s="8" t="s">
        <v>94</v>
      </c>
      <c r="Y97" s="8" t="s">
        <v>94</v>
      </c>
      <c r="Z97" s="8" t="s">
        <v>152</v>
      </c>
      <c r="AA97" s="8">
        <v>8</v>
      </c>
      <c r="AB97" s="8"/>
      <c r="AC97" s="8"/>
      <c r="AD97" s="8" t="s">
        <v>959</v>
      </c>
      <c r="AE97" s="8" t="s">
        <v>102</v>
      </c>
      <c r="AF97" s="8" t="s">
        <v>103</v>
      </c>
      <c r="AG97" s="8" t="s">
        <v>154</v>
      </c>
      <c r="AH97" s="8" t="s">
        <v>104</v>
      </c>
    </row>
    <row r="98" spans="1:34" ht="15" customHeight="1">
      <c r="A98" s="4" t="s">
        <v>191</v>
      </c>
      <c r="B98" s="8" t="s">
        <v>612</v>
      </c>
      <c r="C98" s="8"/>
      <c r="D98" s="8"/>
      <c r="E98" s="8" t="s">
        <v>960</v>
      </c>
      <c r="F98" s="8" t="s">
        <v>961</v>
      </c>
      <c r="G98" s="8" t="s">
        <v>194</v>
      </c>
      <c r="H98" s="8"/>
      <c r="I98" s="8"/>
      <c r="J98" s="8">
        <v>2019</v>
      </c>
      <c r="K98" s="8" t="s">
        <v>279</v>
      </c>
      <c r="L98" s="8" t="s">
        <v>191</v>
      </c>
      <c r="M98" s="8">
        <v>2</v>
      </c>
      <c r="N98" s="8" t="s">
        <v>962</v>
      </c>
      <c r="O98" s="8" t="s">
        <v>414</v>
      </c>
      <c r="P98" s="8" t="s">
        <v>963</v>
      </c>
      <c r="Q98" s="8" t="s">
        <v>416</v>
      </c>
      <c r="R98" s="8" t="s">
        <v>964</v>
      </c>
      <c r="S98" s="8" t="s">
        <v>233</v>
      </c>
      <c r="T98" s="8" t="s">
        <v>203</v>
      </c>
      <c r="U98" s="11" t="s">
        <v>965</v>
      </c>
      <c r="V98" s="8" t="s">
        <v>966</v>
      </c>
      <c r="W98" s="8" t="s">
        <v>967</v>
      </c>
      <c r="X98" s="8" t="s">
        <v>191</v>
      </c>
      <c r="Y98" s="8" t="s">
        <v>191</v>
      </c>
      <c r="Z98" s="8"/>
      <c r="AA98" s="8"/>
      <c r="AB98" s="8"/>
      <c r="AC98" s="8"/>
      <c r="AD98" s="8"/>
      <c r="AE98" s="8"/>
      <c r="AF98" s="8"/>
      <c r="AG98" s="8"/>
      <c r="AH98" s="8" t="s">
        <v>183</v>
      </c>
    </row>
    <row r="99" spans="1:34" ht="15" customHeight="1">
      <c r="A99" s="4" t="s">
        <v>194</v>
      </c>
      <c r="B99" s="8" t="s">
        <v>95</v>
      </c>
      <c r="C99" s="8"/>
      <c r="D99" s="8"/>
      <c r="E99" s="8" t="s">
        <v>968</v>
      </c>
      <c r="F99" s="8" t="s">
        <v>969</v>
      </c>
      <c r="G99" s="8" t="s">
        <v>194</v>
      </c>
      <c r="H99" s="8"/>
      <c r="I99" s="8"/>
      <c r="J99" s="8">
        <v>2019</v>
      </c>
      <c r="K99" s="8" t="s">
        <v>413</v>
      </c>
      <c r="L99" s="8" t="s">
        <v>194</v>
      </c>
      <c r="M99" s="8">
        <v>2</v>
      </c>
      <c r="N99" s="8" t="s">
        <v>228</v>
      </c>
      <c r="O99" s="8" t="s">
        <v>970</v>
      </c>
      <c r="P99" s="8" t="s">
        <v>971</v>
      </c>
      <c r="Q99" s="8" t="s">
        <v>972</v>
      </c>
      <c r="R99" s="8" t="s">
        <v>973</v>
      </c>
      <c r="S99" s="8" t="s">
        <v>218</v>
      </c>
      <c r="T99" s="8" t="s">
        <v>203</v>
      </c>
      <c r="U99" s="11" t="s">
        <v>974</v>
      </c>
      <c r="V99" s="8" t="s">
        <v>235</v>
      </c>
      <c r="W99" s="4" t="s">
        <v>975</v>
      </c>
      <c r="X99" s="8" t="s">
        <v>94</v>
      </c>
      <c r="Y99" s="8" t="s">
        <v>94</v>
      </c>
      <c r="Z99" s="8"/>
      <c r="AA99" s="8"/>
      <c r="AB99" s="8"/>
      <c r="AC99" s="8"/>
      <c r="AD99" s="10" t="s">
        <v>976</v>
      </c>
      <c r="AE99" s="8"/>
      <c r="AF99" s="8"/>
      <c r="AG99" s="8"/>
      <c r="AH99" s="8" t="s">
        <v>183</v>
      </c>
    </row>
    <row r="100" spans="1:34" ht="15" customHeight="1">
      <c r="A100" s="4" t="s">
        <v>191</v>
      </c>
      <c r="B100" s="8" t="s">
        <v>136</v>
      </c>
      <c r="C100" s="8"/>
      <c r="D100" s="8"/>
      <c r="E100" s="8" t="s">
        <v>977</v>
      </c>
      <c r="F100" s="8" t="s">
        <v>978</v>
      </c>
      <c r="G100" s="8" t="s">
        <v>194</v>
      </c>
      <c r="H100" s="8"/>
      <c r="I100" s="12" t="s">
        <v>979</v>
      </c>
      <c r="J100" s="8">
        <v>2022</v>
      </c>
      <c r="K100" s="8" t="s">
        <v>980</v>
      </c>
      <c r="L100" s="8" t="s">
        <v>94</v>
      </c>
      <c r="M100" s="8">
        <v>2</v>
      </c>
      <c r="N100" s="8" t="s">
        <v>214</v>
      </c>
      <c r="O100" s="8" t="s">
        <v>981</v>
      </c>
      <c r="P100" s="8" t="s">
        <v>982</v>
      </c>
      <c r="Q100" s="8" t="s">
        <v>983</v>
      </c>
      <c r="R100" s="8" t="s">
        <v>984</v>
      </c>
      <c r="S100" s="8" t="s">
        <v>218</v>
      </c>
      <c r="T100" s="8" t="s">
        <v>203</v>
      </c>
      <c r="U100" s="11" t="s">
        <v>985</v>
      </c>
      <c r="V100" s="8" t="s">
        <v>335</v>
      </c>
      <c r="W100" s="8" t="s">
        <v>986</v>
      </c>
      <c r="X100" s="8" t="s">
        <v>94</v>
      </c>
      <c r="Y100" s="8" t="s">
        <v>94</v>
      </c>
      <c r="Z100" s="8" t="s">
        <v>146</v>
      </c>
      <c r="AA100" s="8">
        <v>59</v>
      </c>
      <c r="AB100" s="8">
        <v>6</v>
      </c>
      <c r="AC100" s="8"/>
      <c r="AD100" s="8" t="s">
        <v>987</v>
      </c>
      <c r="AE100" s="8" t="s">
        <v>102</v>
      </c>
      <c r="AF100" s="8" t="s">
        <v>103</v>
      </c>
      <c r="AG100" s="8"/>
      <c r="AH100" s="8" t="s">
        <v>183</v>
      </c>
    </row>
    <row r="101" spans="1:34" ht="15" customHeight="1">
      <c r="A101" s="4" t="s">
        <v>191</v>
      </c>
      <c r="B101" s="8" t="s">
        <v>612</v>
      </c>
      <c r="C101" s="8" t="s">
        <v>208</v>
      </c>
      <c r="D101" s="8"/>
      <c r="E101" s="8" t="s">
        <v>988</v>
      </c>
      <c r="F101" s="8" t="s">
        <v>989</v>
      </c>
      <c r="G101" s="8" t="s">
        <v>194</v>
      </c>
      <c r="H101" s="8"/>
      <c r="I101" s="8"/>
      <c r="J101" s="8">
        <v>2015</v>
      </c>
      <c r="K101" s="8" t="s">
        <v>227</v>
      </c>
      <c r="L101" s="8" t="s">
        <v>94</v>
      </c>
      <c r="M101" s="8">
        <v>2</v>
      </c>
      <c r="N101" s="8" t="s">
        <v>214</v>
      </c>
      <c r="O101" s="8" t="s">
        <v>990</v>
      </c>
      <c r="P101" s="8" t="s">
        <v>991</v>
      </c>
      <c r="Q101" s="8" t="s">
        <v>992</v>
      </c>
      <c r="R101" s="8" t="s">
        <v>993</v>
      </c>
      <c r="S101" s="8" t="s">
        <v>233</v>
      </c>
      <c r="T101" s="8" t="s">
        <v>203</v>
      </c>
      <c r="U101" s="11" t="s">
        <v>994</v>
      </c>
      <c r="V101" s="8" t="s">
        <v>995</v>
      </c>
      <c r="W101" s="8" t="s">
        <v>996</v>
      </c>
      <c r="X101" s="8" t="s">
        <v>94</v>
      </c>
      <c r="Y101" s="8" t="s">
        <v>94</v>
      </c>
      <c r="Z101" s="8"/>
      <c r="AA101" s="8"/>
      <c r="AB101" s="8"/>
      <c r="AC101" s="8"/>
      <c r="AD101" s="22" t="s">
        <v>997</v>
      </c>
      <c r="AE101" s="8"/>
      <c r="AF101" s="8"/>
      <c r="AG101" s="8"/>
      <c r="AH101" s="8" t="s">
        <v>183</v>
      </c>
    </row>
    <row r="102" spans="1:34" ht="15" customHeight="1">
      <c r="A102" s="4" t="s">
        <v>94</v>
      </c>
      <c r="B102" s="8" t="s">
        <v>442</v>
      </c>
      <c r="C102" s="8"/>
      <c r="D102" s="8"/>
      <c r="E102" s="8" t="s">
        <v>998</v>
      </c>
      <c r="F102" s="8" t="s">
        <v>999</v>
      </c>
      <c r="G102" s="8" t="s">
        <v>94</v>
      </c>
      <c r="H102" s="8" t="s">
        <v>663</v>
      </c>
      <c r="I102" s="8"/>
      <c r="J102" s="8">
        <v>2016</v>
      </c>
      <c r="K102" s="8"/>
      <c r="L102" s="8"/>
      <c r="M102" s="8"/>
      <c r="N102" s="8"/>
      <c r="O102" s="8"/>
      <c r="P102" s="8"/>
      <c r="Q102" s="8"/>
      <c r="R102" s="8"/>
      <c r="S102" s="8"/>
      <c r="T102" s="8"/>
      <c r="U102" s="8"/>
      <c r="V102" s="8"/>
      <c r="W102" s="8"/>
      <c r="X102" s="8"/>
      <c r="Y102" s="8"/>
      <c r="Z102" s="8" t="s">
        <v>152</v>
      </c>
      <c r="AA102" s="8">
        <v>3</v>
      </c>
      <c r="AB102" s="8">
        <v>153</v>
      </c>
      <c r="AC102" s="8"/>
      <c r="AD102" s="8" t="s">
        <v>1000</v>
      </c>
      <c r="AE102" s="8" t="s">
        <v>120</v>
      </c>
      <c r="AF102" s="8" t="s">
        <v>103</v>
      </c>
      <c r="AG102" s="8" t="s">
        <v>1001</v>
      </c>
      <c r="AH102" s="8" t="s">
        <v>183</v>
      </c>
    </row>
    <row r="103" spans="1:34" ht="15" customHeight="1">
      <c r="A103" s="4" t="s">
        <v>94</v>
      </c>
      <c r="B103" s="8" t="s">
        <v>136</v>
      </c>
      <c r="C103" s="8"/>
      <c r="D103" s="8"/>
      <c r="E103" s="8" t="s">
        <v>1002</v>
      </c>
      <c r="F103" s="8" t="s">
        <v>1003</v>
      </c>
      <c r="G103" s="8" t="s">
        <v>94</v>
      </c>
      <c r="H103" s="8" t="s">
        <v>1004</v>
      </c>
      <c r="I103" s="8"/>
      <c r="J103" s="8">
        <v>2015</v>
      </c>
      <c r="K103" s="8"/>
      <c r="L103" s="8"/>
      <c r="M103" s="8"/>
      <c r="N103" s="8"/>
      <c r="O103" s="8"/>
      <c r="P103" s="8"/>
      <c r="Q103" s="8"/>
      <c r="R103" s="8"/>
      <c r="S103" s="8"/>
      <c r="T103" s="8"/>
      <c r="U103" s="8"/>
      <c r="V103" s="8"/>
      <c r="W103" s="8"/>
      <c r="X103" s="8"/>
      <c r="Y103" s="8"/>
      <c r="Z103" s="8"/>
      <c r="AA103" s="8"/>
      <c r="AB103" s="8"/>
      <c r="AC103" s="8"/>
      <c r="AD103" s="10" t="s">
        <v>1005</v>
      </c>
      <c r="AE103" s="8"/>
      <c r="AF103" s="8"/>
      <c r="AG103" s="8"/>
      <c r="AH103" s="8" t="s">
        <v>183</v>
      </c>
    </row>
    <row r="104" spans="1:34" ht="15" customHeight="1">
      <c r="A104" s="4" t="s">
        <v>194</v>
      </c>
      <c r="B104" s="8" t="s">
        <v>105</v>
      </c>
      <c r="C104" s="8" t="s">
        <v>208</v>
      </c>
      <c r="D104" s="8"/>
      <c r="E104" s="8" t="s">
        <v>1006</v>
      </c>
      <c r="F104" s="8" t="s">
        <v>1007</v>
      </c>
      <c r="G104" s="8" t="s">
        <v>194</v>
      </c>
      <c r="H104" s="8"/>
      <c r="I104" s="8"/>
      <c r="J104" s="8">
        <v>2019</v>
      </c>
      <c r="K104" s="8" t="s">
        <v>227</v>
      </c>
      <c r="L104" s="8" t="s">
        <v>94</v>
      </c>
      <c r="M104" s="8">
        <v>2</v>
      </c>
      <c r="N104" s="8" t="s">
        <v>228</v>
      </c>
      <c r="O104" s="8" t="s">
        <v>1008</v>
      </c>
      <c r="P104" s="8" t="s">
        <v>629</v>
      </c>
      <c r="Q104" s="8" t="s">
        <v>1009</v>
      </c>
      <c r="R104" s="8" t="s">
        <v>1010</v>
      </c>
      <c r="S104" s="8" t="s">
        <v>233</v>
      </c>
      <c r="T104" s="8" t="s">
        <v>203</v>
      </c>
      <c r="U104" s="11" t="s">
        <v>1011</v>
      </c>
      <c r="V104" s="8" t="s">
        <v>235</v>
      </c>
      <c r="W104" s="8" t="s">
        <v>1012</v>
      </c>
      <c r="X104" s="8" t="s">
        <v>94</v>
      </c>
      <c r="Y104" s="8" t="s">
        <v>94</v>
      </c>
      <c r="Z104" s="8"/>
      <c r="AA104" s="8"/>
      <c r="AB104" s="8"/>
      <c r="AC104" s="8"/>
      <c r="AD104" s="10" t="s">
        <v>1013</v>
      </c>
      <c r="AE104" s="8"/>
      <c r="AF104" s="8"/>
      <c r="AG104" s="8"/>
      <c r="AH104" s="8" t="s">
        <v>183</v>
      </c>
    </row>
    <row r="105" spans="1:34" ht="15" customHeight="1">
      <c r="A105" s="4" t="s">
        <v>194</v>
      </c>
      <c r="B105" s="8" t="s">
        <v>95</v>
      </c>
      <c r="C105" s="8" t="s">
        <v>208</v>
      </c>
      <c r="D105" s="8"/>
      <c r="E105" s="8" t="s">
        <v>1014</v>
      </c>
      <c r="F105" s="8" t="s">
        <v>1015</v>
      </c>
      <c r="G105" s="8" t="s">
        <v>194</v>
      </c>
      <c r="H105" s="8"/>
      <c r="I105" s="8"/>
      <c r="J105" s="8">
        <v>2015</v>
      </c>
      <c r="K105" s="8" t="s">
        <v>1016</v>
      </c>
      <c r="L105" s="8" t="s">
        <v>108</v>
      </c>
      <c r="M105" s="8">
        <v>2</v>
      </c>
      <c r="N105" s="8" t="s">
        <v>228</v>
      </c>
      <c r="O105" s="8" t="s">
        <v>1017</v>
      </c>
      <c r="P105" s="8" t="s">
        <v>1018</v>
      </c>
      <c r="Q105" s="8" t="s">
        <v>1019</v>
      </c>
      <c r="R105" s="8" t="s">
        <v>1020</v>
      </c>
      <c r="S105" s="8" t="s">
        <v>394</v>
      </c>
      <c r="T105" s="8" t="s">
        <v>203</v>
      </c>
      <c r="U105" s="11" t="s">
        <v>1021</v>
      </c>
      <c r="V105" s="8" t="s">
        <v>221</v>
      </c>
      <c r="W105" s="8" t="s">
        <v>1022</v>
      </c>
      <c r="X105" s="8" t="s">
        <v>94</v>
      </c>
      <c r="Y105" s="8" t="s">
        <v>94</v>
      </c>
      <c r="Z105" s="8"/>
      <c r="AA105" s="8"/>
      <c r="AB105" s="8"/>
      <c r="AC105" s="8"/>
      <c r="AD105" s="10" t="s">
        <v>1023</v>
      </c>
      <c r="AE105" s="8"/>
      <c r="AF105" s="8"/>
      <c r="AG105" s="8"/>
      <c r="AH105" s="8" t="s">
        <v>183</v>
      </c>
    </row>
    <row r="106" spans="1:34" ht="15" customHeight="1">
      <c r="A106" s="4" t="s">
        <v>191</v>
      </c>
      <c r="B106" s="8" t="s">
        <v>122</v>
      </c>
      <c r="C106" s="8"/>
      <c r="D106" s="8"/>
      <c r="E106" s="8" t="s">
        <v>1024</v>
      </c>
      <c r="F106" s="8" t="s">
        <v>1025</v>
      </c>
      <c r="G106" s="8" t="s">
        <v>194</v>
      </c>
      <c r="H106" s="8"/>
      <c r="I106" s="8"/>
      <c r="J106" s="8">
        <v>2017</v>
      </c>
      <c r="K106" s="4" t="s">
        <v>390</v>
      </c>
      <c r="L106" s="4" t="s">
        <v>94</v>
      </c>
      <c r="M106" s="8">
        <v>2</v>
      </c>
      <c r="N106" s="8" t="s">
        <v>291</v>
      </c>
      <c r="O106" s="8" t="s">
        <v>292</v>
      </c>
      <c r="P106" s="8" t="s">
        <v>521</v>
      </c>
      <c r="Q106" s="8" t="s">
        <v>1026</v>
      </c>
      <c r="R106" s="8" t="s">
        <v>1027</v>
      </c>
      <c r="S106" s="8" t="s">
        <v>233</v>
      </c>
      <c r="T106" s="8" t="s">
        <v>203</v>
      </c>
      <c r="U106" s="11" t="s">
        <v>1028</v>
      </c>
      <c r="V106" s="8" t="s">
        <v>1029</v>
      </c>
      <c r="W106" s="8" t="s">
        <v>1030</v>
      </c>
      <c r="X106" s="8" t="s">
        <v>94</v>
      </c>
      <c r="Y106" s="8" t="s">
        <v>94</v>
      </c>
      <c r="Z106" s="8" t="s">
        <v>1031</v>
      </c>
      <c r="AA106" s="8">
        <v>24</v>
      </c>
      <c r="AB106" s="8"/>
      <c r="AC106" s="8"/>
      <c r="AD106" s="8" t="s">
        <v>1032</v>
      </c>
      <c r="AE106" s="8" t="s">
        <v>102</v>
      </c>
      <c r="AF106" s="8" t="s">
        <v>103</v>
      </c>
      <c r="AG106" s="8"/>
      <c r="AH106" s="8" t="s">
        <v>183</v>
      </c>
    </row>
    <row r="107" spans="1:34" ht="15" customHeight="1">
      <c r="A107" s="4" t="s">
        <v>191</v>
      </c>
      <c r="B107" s="8" t="s">
        <v>612</v>
      </c>
      <c r="C107" s="8" t="s">
        <v>208</v>
      </c>
      <c r="D107" s="8"/>
      <c r="E107" s="8" t="s">
        <v>1033</v>
      </c>
      <c r="F107" s="8" t="s">
        <v>1034</v>
      </c>
      <c r="G107" s="8" t="s">
        <v>194</v>
      </c>
      <c r="H107" s="8"/>
      <c r="I107" s="8"/>
      <c r="J107" s="8">
        <v>2019</v>
      </c>
      <c r="K107" s="8" t="s">
        <v>212</v>
      </c>
      <c r="L107" s="8" t="s">
        <v>94</v>
      </c>
      <c r="M107" s="8" t="s">
        <v>271</v>
      </c>
      <c r="N107" s="8" t="s">
        <v>271</v>
      </c>
      <c r="O107" s="8" t="s">
        <v>1035</v>
      </c>
      <c r="P107" s="8" t="s">
        <v>271</v>
      </c>
      <c r="Q107" s="8" t="s">
        <v>271</v>
      </c>
      <c r="R107" s="8" t="s">
        <v>271</v>
      </c>
      <c r="S107" s="8" t="s">
        <v>271</v>
      </c>
      <c r="T107" s="8" t="s">
        <v>271</v>
      </c>
      <c r="U107" s="11" t="s">
        <v>271</v>
      </c>
      <c r="V107" s="8" t="s">
        <v>271</v>
      </c>
      <c r="W107" s="8" t="s">
        <v>1036</v>
      </c>
      <c r="X107" s="8" t="s">
        <v>271</v>
      </c>
      <c r="Y107" s="8" t="s">
        <v>271</v>
      </c>
      <c r="Z107" s="8" t="s">
        <v>1037</v>
      </c>
      <c r="AA107" s="8">
        <v>7</v>
      </c>
      <c r="AB107" s="8">
        <v>211</v>
      </c>
      <c r="AC107" s="8"/>
      <c r="AD107" s="8" t="s">
        <v>1038</v>
      </c>
      <c r="AE107" s="8" t="s">
        <v>102</v>
      </c>
      <c r="AF107" s="8" t="s">
        <v>103</v>
      </c>
      <c r="AG107" s="8" t="s">
        <v>1001</v>
      </c>
      <c r="AH107" s="8" t="s">
        <v>183</v>
      </c>
    </row>
    <row r="108" spans="1:34" ht="15" customHeight="1">
      <c r="A108" s="4" t="s">
        <v>191</v>
      </c>
      <c r="B108" s="8" t="s">
        <v>442</v>
      </c>
      <c r="C108" s="8"/>
      <c r="D108" s="8"/>
      <c r="E108" s="8" t="s">
        <v>1039</v>
      </c>
      <c r="F108" s="8" t="s">
        <v>1040</v>
      </c>
      <c r="G108" s="8" t="s">
        <v>191</v>
      </c>
      <c r="H108" s="8"/>
      <c r="I108" s="10" t="s">
        <v>1041</v>
      </c>
      <c r="J108" s="8">
        <v>2016</v>
      </c>
      <c r="K108" s="8" t="s">
        <v>496</v>
      </c>
      <c r="L108" s="8" t="s">
        <v>94</v>
      </c>
      <c r="M108" s="8">
        <v>2</v>
      </c>
      <c r="N108" s="8" t="s">
        <v>228</v>
      </c>
      <c r="O108" s="8" t="s">
        <v>1042</v>
      </c>
      <c r="P108" s="8" t="s">
        <v>1043</v>
      </c>
      <c r="Q108" s="8" t="s">
        <v>1044</v>
      </c>
      <c r="R108" s="8" t="s">
        <v>1045</v>
      </c>
      <c r="S108" s="8" t="s">
        <v>394</v>
      </c>
      <c r="T108" s="8" t="s">
        <v>203</v>
      </c>
      <c r="U108" s="11" t="s">
        <v>308</v>
      </c>
      <c r="V108" s="8" t="s">
        <v>1046</v>
      </c>
      <c r="W108" s="8" t="s">
        <v>1047</v>
      </c>
      <c r="X108" s="8" t="s">
        <v>94</v>
      </c>
      <c r="Y108" s="8"/>
      <c r="Z108" s="8"/>
      <c r="AA108" s="8"/>
      <c r="AB108" s="8"/>
      <c r="AC108" s="8"/>
      <c r="AD108" s="10" t="s">
        <v>1048</v>
      </c>
      <c r="AE108" s="8"/>
      <c r="AF108" s="8"/>
      <c r="AG108" s="8"/>
      <c r="AH108" s="8" t="s">
        <v>183</v>
      </c>
    </row>
    <row r="109" spans="1:34" ht="15" customHeight="1">
      <c r="A109" s="4" t="s">
        <v>191</v>
      </c>
      <c r="B109" s="8" t="s">
        <v>136</v>
      </c>
      <c r="C109" s="8" t="s">
        <v>208</v>
      </c>
      <c r="D109" s="8"/>
      <c r="E109" s="8" t="s">
        <v>1049</v>
      </c>
      <c r="F109" s="8" t="s">
        <v>1050</v>
      </c>
      <c r="G109" s="8" t="s">
        <v>191</v>
      </c>
      <c r="H109" s="8"/>
      <c r="I109" s="8"/>
      <c r="J109" s="8">
        <v>2022</v>
      </c>
      <c r="K109" s="8" t="s">
        <v>227</v>
      </c>
      <c r="L109" s="8" t="s">
        <v>94</v>
      </c>
      <c r="M109" s="8">
        <v>3</v>
      </c>
      <c r="N109" s="8" t="s">
        <v>228</v>
      </c>
      <c r="O109" s="8" t="s">
        <v>1051</v>
      </c>
      <c r="P109" s="8" t="s">
        <v>1052</v>
      </c>
      <c r="Q109" s="8" t="s">
        <v>1053</v>
      </c>
      <c r="R109" s="8" t="s">
        <v>848</v>
      </c>
      <c r="S109" s="8" t="s">
        <v>233</v>
      </c>
      <c r="T109" s="8" t="s">
        <v>219</v>
      </c>
      <c r="U109" s="11" t="s">
        <v>1054</v>
      </c>
      <c r="V109" s="8" t="s">
        <v>1046</v>
      </c>
      <c r="W109" s="8" t="s">
        <v>1055</v>
      </c>
      <c r="X109" s="8" t="s">
        <v>94</v>
      </c>
      <c r="Y109" s="8" t="s">
        <v>94</v>
      </c>
      <c r="Z109" s="8"/>
      <c r="AA109" s="8"/>
      <c r="AB109" s="8"/>
      <c r="AC109" s="8"/>
      <c r="AD109" s="10" t="s">
        <v>1056</v>
      </c>
      <c r="AE109" s="8"/>
      <c r="AF109" s="8"/>
      <c r="AG109" s="8"/>
      <c r="AH109" s="8" t="s">
        <v>183</v>
      </c>
    </row>
    <row r="110" spans="1:34" ht="15" customHeight="1">
      <c r="A110" s="4" t="s">
        <v>191</v>
      </c>
      <c r="B110" s="8" t="s">
        <v>612</v>
      </c>
      <c r="C110" s="8"/>
      <c r="D110" s="8"/>
      <c r="E110" s="8" t="s">
        <v>1057</v>
      </c>
      <c r="F110" s="8" t="s">
        <v>1058</v>
      </c>
      <c r="G110" s="8" t="s">
        <v>191</v>
      </c>
      <c r="H110" s="8"/>
      <c r="I110" s="8"/>
      <c r="J110" s="8">
        <v>2019</v>
      </c>
      <c r="K110" s="8" t="s">
        <v>227</v>
      </c>
      <c r="L110" s="8" t="s">
        <v>191</v>
      </c>
      <c r="M110" s="8">
        <v>2</v>
      </c>
      <c r="N110" s="8" t="s">
        <v>214</v>
      </c>
      <c r="O110" s="8" t="s">
        <v>1059</v>
      </c>
      <c r="P110" s="8" t="s">
        <v>1060</v>
      </c>
      <c r="Q110" s="8" t="s">
        <v>1061</v>
      </c>
      <c r="R110" s="8" t="s">
        <v>1062</v>
      </c>
      <c r="S110" s="8" t="s">
        <v>233</v>
      </c>
      <c r="T110" s="8" t="s">
        <v>219</v>
      </c>
      <c r="U110" s="11" t="s">
        <v>1063</v>
      </c>
      <c r="V110" s="8" t="s">
        <v>589</v>
      </c>
      <c r="W110" s="8" t="s">
        <v>1064</v>
      </c>
      <c r="X110" s="8" t="s">
        <v>191</v>
      </c>
      <c r="Y110" s="8" t="s">
        <v>191</v>
      </c>
      <c r="Z110" s="8" t="s">
        <v>1065</v>
      </c>
      <c r="AA110" s="8"/>
      <c r="AB110" s="8"/>
      <c r="AC110" s="8"/>
      <c r="AD110" s="8"/>
      <c r="AE110" s="8" t="s">
        <v>1066</v>
      </c>
      <c r="AF110" s="8" t="s">
        <v>103</v>
      </c>
      <c r="AG110" s="8"/>
      <c r="AH110" s="8" t="s">
        <v>183</v>
      </c>
    </row>
    <row r="111" spans="1:34" ht="15" customHeight="1">
      <c r="A111" s="4" t="s">
        <v>191</v>
      </c>
      <c r="B111" s="8" t="s">
        <v>442</v>
      </c>
      <c r="C111" s="8"/>
      <c r="D111" s="8"/>
      <c r="E111" s="8" t="s">
        <v>1067</v>
      </c>
      <c r="F111" s="8" t="s">
        <v>1068</v>
      </c>
      <c r="G111" s="8" t="s">
        <v>191</v>
      </c>
      <c r="H111" s="8"/>
      <c r="I111" s="8"/>
      <c r="J111" s="8">
        <v>2021</v>
      </c>
      <c r="K111" s="8" t="s">
        <v>496</v>
      </c>
      <c r="L111" s="8" t="s">
        <v>94</v>
      </c>
      <c r="M111" s="8">
        <v>2</v>
      </c>
      <c r="N111" s="8" t="s">
        <v>1069</v>
      </c>
      <c r="O111" s="8" t="s">
        <v>1070</v>
      </c>
      <c r="P111" s="8" t="s">
        <v>1071</v>
      </c>
      <c r="Q111" s="8" t="s">
        <v>1072</v>
      </c>
      <c r="R111" s="8" t="s">
        <v>1073</v>
      </c>
      <c r="S111" s="8" t="s">
        <v>394</v>
      </c>
      <c r="T111" s="8" t="s">
        <v>203</v>
      </c>
      <c r="U111" s="11" t="s">
        <v>1074</v>
      </c>
      <c r="V111" s="8" t="s">
        <v>1075</v>
      </c>
      <c r="W111" s="8" t="s">
        <v>1076</v>
      </c>
      <c r="X111" s="8" t="s">
        <v>94</v>
      </c>
      <c r="Y111" s="8" t="s">
        <v>94</v>
      </c>
      <c r="Z111" s="8"/>
      <c r="AA111" s="8"/>
      <c r="AB111" s="8"/>
      <c r="AC111" s="8"/>
      <c r="AD111" s="10" t="s">
        <v>1077</v>
      </c>
      <c r="AE111" s="8"/>
      <c r="AF111" s="8"/>
      <c r="AG111" s="8"/>
      <c r="AH111" s="8" t="s">
        <v>183</v>
      </c>
    </row>
    <row r="112" spans="1:34" ht="15" customHeight="1">
      <c r="A112" s="4" t="s">
        <v>191</v>
      </c>
      <c r="B112" s="8" t="s">
        <v>136</v>
      </c>
      <c r="C112" s="8"/>
      <c r="D112" s="8"/>
      <c r="E112" s="8" t="s">
        <v>1078</v>
      </c>
      <c r="F112" s="8" t="s">
        <v>1079</v>
      </c>
      <c r="G112" s="8" t="s">
        <v>191</v>
      </c>
      <c r="H112" s="8"/>
      <c r="I112" s="10" t="s">
        <v>1080</v>
      </c>
      <c r="J112" s="8">
        <v>2020</v>
      </c>
      <c r="K112" s="8" t="s">
        <v>279</v>
      </c>
      <c r="L112" s="8" t="s">
        <v>213</v>
      </c>
      <c r="M112" s="8">
        <v>1</v>
      </c>
      <c r="N112" s="8" t="s">
        <v>228</v>
      </c>
      <c r="O112" s="8" t="s">
        <v>1081</v>
      </c>
      <c r="P112" s="8" t="s">
        <v>1082</v>
      </c>
      <c r="Q112" s="8" t="s">
        <v>1083</v>
      </c>
      <c r="R112" s="8" t="s">
        <v>1084</v>
      </c>
      <c r="S112" s="8" t="s">
        <v>394</v>
      </c>
      <c r="T112" s="8"/>
      <c r="U112" s="11" t="s">
        <v>1085</v>
      </c>
      <c r="V112" s="8" t="s">
        <v>1075</v>
      </c>
      <c r="W112" s="8" t="s">
        <v>1086</v>
      </c>
      <c r="X112" s="8" t="s">
        <v>94</v>
      </c>
      <c r="Y112" s="8" t="s">
        <v>94</v>
      </c>
      <c r="Z112" s="8" t="s">
        <v>1087</v>
      </c>
      <c r="AA112" s="8">
        <v>44</v>
      </c>
      <c r="AB112" s="8"/>
      <c r="AC112" s="8">
        <v>1</v>
      </c>
      <c r="AD112" s="10" t="s">
        <v>1088</v>
      </c>
      <c r="AE112" s="8"/>
      <c r="AF112" s="8"/>
      <c r="AG112" s="8"/>
      <c r="AH112" s="8" t="s">
        <v>183</v>
      </c>
    </row>
    <row r="113" spans="1:34" ht="15" customHeight="1">
      <c r="A113" s="4" t="s">
        <v>94</v>
      </c>
      <c r="B113" s="8" t="s">
        <v>105</v>
      </c>
      <c r="C113" s="8"/>
      <c r="D113" s="8"/>
      <c r="E113" s="8" t="s">
        <v>1089</v>
      </c>
      <c r="F113" s="8" t="s">
        <v>1090</v>
      </c>
      <c r="G113" s="8" t="s">
        <v>108</v>
      </c>
      <c r="H113" s="8" t="s">
        <v>1091</v>
      </c>
      <c r="I113" s="8"/>
      <c r="J113" s="8"/>
      <c r="K113" s="8"/>
      <c r="L113" s="8"/>
      <c r="M113" s="8"/>
      <c r="N113" s="8"/>
      <c r="O113" s="8"/>
      <c r="P113" s="8"/>
      <c r="Q113" s="8"/>
      <c r="R113" s="8"/>
      <c r="S113" s="8"/>
      <c r="T113" s="8"/>
      <c r="U113" s="8"/>
      <c r="V113" s="8"/>
      <c r="W113" s="8"/>
      <c r="X113" s="8"/>
      <c r="Y113" s="8"/>
      <c r="Z113" s="8"/>
      <c r="AA113" s="8"/>
      <c r="AB113" s="8"/>
      <c r="AC113" s="8"/>
      <c r="AD113" s="10" t="s">
        <v>1092</v>
      </c>
      <c r="AE113" s="8"/>
      <c r="AF113" s="8"/>
      <c r="AG113" s="8"/>
      <c r="AH113" s="8" t="s">
        <v>183</v>
      </c>
    </row>
    <row r="114" spans="1:34" ht="15" customHeight="1">
      <c r="A114" s="4" t="s">
        <v>194</v>
      </c>
      <c r="B114" s="8" t="s">
        <v>95</v>
      </c>
      <c r="C114" s="8"/>
      <c r="D114" s="8"/>
      <c r="E114" s="8" t="s">
        <v>1093</v>
      </c>
      <c r="F114" s="8" t="s">
        <v>1094</v>
      </c>
      <c r="G114" s="8" t="s">
        <v>194</v>
      </c>
      <c r="H114" s="8"/>
      <c r="I114" s="8"/>
      <c r="J114" s="8">
        <v>2020</v>
      </c>
      <c r="K114" s="8" t="s">
        <v>1095</v>
      </c>
      <c r="L114" s="8" t="s">
        <v>194</v>
      </c>
      <c r="M114" s="8">
        <v>2</v>
      </c>
      <c r="N114" s="8" t="s">
        <v>228</v>
      </c>
      <c r="O114" s="8" t="s">
        <v>1096</v>
      </c>
      <c r="P114" s="8" t="s">
        <v>1097</v>
      </c>
      <c r="Q114" s="8" t="s">
        <v>1098</v>
      </c>
      <c r="R114" s="8" t="s">
        <v>1099</v>
      </c>
      <c r="S114" s="8" t="s">
        <v>233</v>
      </c>
      <c r="T114" s="8" t="s">
        <v>203</v>
      </c>
      <c r="U114" s="11" t="s">
        <v>1100</v>
      </c>
      <c r="V114" s="8" t="s">
        <v>235</v>
      </c>
      <c r="W114" s="4" t="s">
        <v>1101</v>
      </c>
      <c r="X114" s="8" t="s">
        <v>94</v>
      </c>
      <c r="Y114" s="8" t="s">
        <v>94</v>
      </c>
      <c r="AA114" s="8"/>
      <c r="AB114" s="8"/>
      <c r="AC114" s="8"/>
      <c r="AD114" s="10" t="s">
        <v>1102</v>
      </c>
      <c r="AE114" s="8"/>
      <c r="AF114" s="8"/>
      <c r="AG114" s="8"/>
      <c r="AH114" s="8" t="s">
        <v>183</v>
      </c>
    </row>
    <row r="115" spans="1:34" ht="15" customHeight="1">
      <c r="A115" s="4" t="s">
        <v>191</v>
      </c>
      <c r="B115" s="8" t="s">
        <v>122</v>
      </c>
      <c r="C115" s="8"/>
      <c r="D115" s="8"/>
      <c r="E115" s="8" t="s">
        <v>1103</v>
      </c>
      <c r="F115" s="8" t="s">
        <v>1104</v>
      </c>
      <c r="G115" s="8" t="s">
        <v>194</v>
      </c>
      <c r="H115" s="8"/>
      <c r="I115" s="8"/>
      <c r="J115" s="8">
        <v>2019</v>
      </c>
      <c r="K115" s="8" t="s">
        <v>542</v>
      </c>
      <c r="L115" s="8" t="s">
        <v>94</v>
      </c>
      <c r="M115" s="8">
        <v>2</v>
      </c>
      <c r="N115" s="8" t="s">
        <v>291</v>
      </c>
      <c r="O115" s="8" t="s">
        <v>127</v>
      </c>
      <c r="P115" s="8" t="s">
        <v>1105</v>
      </c>
      <c r="Q115" s="8" t="s">
        <v>1106</v>
      </c>
      <c r="R115" s="8"/>
      <c r="S115" s="8" t="s">
        <v>233</v>
      </c>
      <c r="T115" s="8" t="s">
        <v>219</v>
      </c>
      <c r="U115" s="11" t="s">
        <v>1107</v>
      </c>
      <c r="V115" s="8" t="s">
        <v>1108</v>
      </c>
      <c r="W115" s="8" t="s">
        <v>1109</v>
      </c>
      <c r="X115" s="8" t="s">
        <v>94</v>
      </c>
      <c r="Y115" s="8" t="s">
        <v>94</v>
      </c>
      <c r="Z115" s="8"/>
      <c r="AA115" s="8"/>
      <c r="AB115" s="8"/>
      <c r="AC115" s="8"/>
      <c r="AD115" s="10" t="s">
        <v>1110</v>
      </c>
      <c r="AE115" s="8"/>
      <c r="AF115" s="8"/>
      <c r="AG115" s="8"/>
      <c r="AH115" s="8" t="s">
        <v>183</v>
      </c>
    </row>
    <row r="116" spans="1:34" ht="15" customHeight="1">
      <c r="A116" s="4" t="s">
        <v>191</v>
      </c>
      <c r="B116" s="8" t="s">
        <v>612</v>
      </c>
      <c r="C116" s="8"/>
      <c r="D116" s="8"/>
      <c r="E116" s="8" t="s">
        <v>1111</v>
      </c>
      <c r="F116" s="8" t="s">
        <v>1112</v>
      </c>
      <c r="G116" s="8" t="s">
        <v>194</v>
      </c>
      <c r="H116" s="8"/>
      <c r="I116" s="8"/>
      <c r="J116" s="8">
        <v>2016</v>
      </c>
      <c r="K116" s="8" t="s">
        <v>212</v>
      </c>
      <c r="L116" s="8" t="s">
        <v>191</v>
      </c>
      <c r="M116" s="8" t="s">
        <v>271</v>
      </c>
      <c r="N116" s="8" t="s">
        <v>271</v>
      </c>
      <c r="O116" s="8" t="s">
        <v>1035</v>
      </c>
      <c r="P116" s="8"/>
      <c r="Q116" s="8"/>
      <c r="R116" s="8"/>
      <c r="S116" s="8"/>
      <c r="T116" s="8"/>
      <c r="U116" s="11"/>
      <c r="V116" s="8" t="s">
        <v>271</v>
      </c>
      <c r="W116" s="8" t="s">
        <v>1113</v>
      </c>
      <c r="X116" s="8"/>
      <c r="Y116" s="8"/>
      <c r="Z116" s="8" t="s">
        <v>1114</v>
      </c>
      <c r="AA116" s="8">
        <v>24</v>
      </c>
      <c r="AB116" s="8"/>
      <c r="AC116" s="8"/>
      <c r="AD116" s="8" t="s">
        <v>1115</v>
      </c>
      <c r="AE116" s="8" t="s">
        <v>120</v>
      </c>
      <c r="AF116" s="8" t="s">
        <v>103</v>
      </c>
      <c r="AG116" s="8"/>
      <c r="AH116" s="8" t="s">
        <v>183</v>
      </c>
    </row>
    <row r="117" spans="1:34" ht="15" customHeight="1">
      <c r="A117" s="4" t="s">
        <v>94</v>
      </c>
      <c r="B117" s="8" t="s">
        <v>442</v>
      </c>
      <c r="C117" s="8"/>
      <c r="D117" s="8"/>
      <c r="E117" s="8" t="s">
        <v>1116</v>
      </c>
      <c r="F117" s="8" t="s">
        <v>1117</v>
      </c>
      <c r="G117" s="8" t="s">
        <v>94</v>
      </c>
      <c r="H117" s="8" t="s">
        <v>1118</v>
      </c>
      <c r="I117" s="8"/>
      <c r="J117" s="8"/>
      <c r="K117" s="8"/>
      <c r="L117" s="8"/>
      <c r="M117" s="8"/>
      <c r="N117" s="8"/>
      <c r="O117" s="8"/>
      <c r="P117" s="8"/>
      <c r="Q117" s="8"/>
      <c r="R117" s="8"/>
      <c r="S117" s="8"/>
      <c r="T117" s="8"/>
      <c r="U117" s="8"/>
      <c r="V117" s="8"/>
      <c r="W117" s="8"/>
      <c r="X117" s="8"/>
      <c r="Y117" s="8"/>
      <c r="Z117" s="8"/>
      <c r="AA117" s="8"/>
      <c r="AB117" s="8"/>
      <c r="AC117" s="8"/>
      <c r="AD117" s="23" t="s">
        <v>1119</v>
      </c>
      <c r="AE117" s="8"/>
      <c r="AF117" s="8"/>
      <c r="AG117" s="8"/>
      <c r="AH117" s="8" t="s">
        <v>183</v>
      </c>
    </row>
    <row r="118" spans="1:34" ht="15" customHeight="1">
      <c r="A118" s="4" t="s">
        <v>191</v>
      </c>
      <c r="B118" s="8" t="s">
        <v>136</v>
      </c>
      <c r="C118" s="8" t="s">
        <v>208</v>
      </c>
      <c r="D118" s="8"/>
      <c r="E118" s="8" t="s">
        <v>1120</v>
      </c>
      <c r="F118" s="8" t="s">
        <v>1121</v>
      </c>
      <c r="G118" s="8" t="s">
        <v>191</v>
      </c>
      <c r="H118" s="8"/>
      <c r="I118" s="8"/>
      <c r="J118" s="8">
        <v>2016</v>
      </c>
      <c r="K118" s="8" t="s">
        <v>324</v>
      </c>
      <c r="L118" s="8" t="s">
        <v>94</v>
      </c>
      <c r="M118" s="8">
        <v>2</v>
      </c>
      <c r="N118" s="8" t="s">
        <v>214</v>
      </c>
      <c r="O118" s="8" t="s">
        <v>1122</v>
      </c>
      <c r="P118" s="8" t="s">
        <v>1123</v>
      </c>
      <c r="Q118" s="8" t="s">
        <v>1124</v>
      </c>
      <c r="R118" s="8" t="s">
        <v>1125</v>
      </c>
      <c r="S118" s="8" t="s">
        <v>394</v>
      </c>
      <c r="T118" s="8" t="s">
        <v>203</v>
      </c>
      <c r="U118" s="11" t="s">
        <v>1126</v>
      </c>
      <c r="V118" s="8" t="s">
        <v>1127</v>
      </c>
      <c r="W118" s="8" t="s">
        <v>1128</v>
      </c>
      <c r="X118" s="8" t="s">
        <v>191</v>
      </c>
      <c r="Y118" s="8" t="s">
        <v>94</v>
      </c>
      <c r="Z118" s="8"/>
      <c r="AA118" s="8"/>
      <c r="AB118" s="8"/>
      <c r="AC118" s="8"/>
      <c r="AD118" s="10" t="s">
        <v>1129</v>
      </c>
      <c r="AE118" s="8"/>
      <c r="AF118" s="8"/>
      <c r="AG118" s="8"/>
      <c r="AH118" s="8" t="s">
        <v>183</v>
      </c>
    </row>
    <row r="119" spans="1:34" ht="15" customHeight="1">
      <c r="A119" s="8" t="s">
        <v>191</v>
      </c>
      <c r="B119" s="8" t="s">
        <v>105</v>
      </c>
      <c r="C119" s="8" t="s">
        <v>208</v>
      </c>
      <c r="D119" s="8"/>
      <c r="E119" s="8" t="s">
        <v>1130</v>
      </c>
      <c r="F119" s="8" t="s">
        <v>1131</v>
      </c>
      <c r="G119" s="8" t="s">
        <v>191</v>
      </c>
      <c r="H119" s="8"/>
      <c r="I119" s="8"/>
      <c r="J119" s="8">
        <v>2020</v>
      </c>
      <c r="K119" s="8" t="s">
        <v>390</v>
      </c>
      <c r="L119" s="8" t="s">
        <v>191</v>
      </c>
      <c r="M119" s="8" t="s">
        <v>271</v>
      </c>
      <c r="N119" s="8" t="s">
        <v>271</v>
      </c>
      <c r="O119" s="8" t="s">
        <v>1132</v>
      </c>
      <c r="P119" s="8" t="s">
        <v>1133</v>
      </c>
      <c r="Q119" s="8" t="s">
        <v>1134</v>
      </c>
      <c r="R119" s="8" t="s">
        <v>271</v>
      </c>
      <c r="S119" s="8" t="s">
        <v>218</v>
      </c>
      <c r="T119" s="8" t="s">
        <v>203</v>
      </c>
      <c r="U119" s="11" t="s">
        <v>271</v>
      </c>
      <c r="V119" s="8" t="s">
        <v>271</v>
      </c>
      <c r="W119" s="8" t="s">
        <v>1135</v>
      </c>
      <c r="X119" s="8" t="s">
        <v>191</v>
      </c>
      <c r="Y119" s="8" t="s">
        <v>94</v>
      </c>
      <c r="Z119" s="8"/>
      <c r="AA119" s="8"/>
      <c r="AB119" s="8"/>
      <c r="AC119" s="8"/>
      <c r="AD119" s="8"/>
      <c r="AE119" s="8"/>
      <c r="AF119" s="8"/>
      <c r="AG119" s="8"/>
      <c r="AH119" s="8" t="s">
        <v>183</v>
      </c>
    </row>
    <row r="120" spans="1:34" ht="15" customHeight="1">
      <c r="A120" s="4">
        <f>COUNTBLANK(A2:A119)</f>
        <v>0</v>
      </c>
    </row>
    <row r="121" spans="1:34" ht="15.75" customHeight="1">
      <c r="U121" s="24"/>
    </row>
    <row r="122" spans="1:34" ht="15.75" customHeight="1">
      <c r="K122" s="4" t="s">
        <v>1136</v>
      </c>
      <c r="L122" s="4">
        <f>COUNTA(L$2:L$120)</f>
        <v>80</v>
      </c>
      <c r="R122" s="4" t="s">
        <v>1136</v>
      </c>
      <c r="S122" s="4">
        <f>COUNTA(S$2:S$120)</f>
        <v>79</v>
      </c>
      <c r="U122" s="24" t="s">
        <v>1136</v>
      </c>
      <c r="V122" s="4">
        <f>COUNTA(V$2:V$120)</f>
        <v>80</v>
      </c>
      <c r="W122" s="4" t="s">
        <v>1136</v>
      </c>
      <c r="X122" s="4">
        <f>COUNTA(X$2:X$120)</f>
        <v>71</v>
      </c>
    </row>
    <row r="123" spans="1:34" ht="15.75" customHeight="1">
      <c r="I123" s="4">
        <v>2015</v>
      </c>
      <c r="J123" s="4">
        <f t="shared" ref="J123:J130" si="0">COUNTIF(J$16:J$119,I123)</f>
        <v>11</v>
      </c>
      <c r="K123" s="4" t="s">
        <v>1137</v>
      </c>
      <c r="L123" s="4">
        <f>COUNTIF(L$2:L$120,"y")</f>
        <v>32</v>
      </c>
      <c r="R123" s="4" t="s">
        <v>1138</v>
      </c>
      <c r="S123" s="4">
        <f>COUNTIF(S$2:S$120,"l")</f>
        <v>13</v>
      </c>
      <c r="U123" s="24" t="s">
        <v>235</v>
      </c>
      <c r="V123" s="4">
        <f>COUNTIF(V16:V119, "*pm*")</f>
        <v>44</v>
      </c>
      <c r="W123" s="4" t="s">
        <v>1139</v>
      </c>
      <c r="X123" s="4">
        <f>COUNTIF(X$2:X$120,"y")</f>
        <v>21</v>
      </c>
    </row>
    <row r="124" spans="1:34" ht="15.75" customHeight="1">
      <c r="I124" s="4">
        <v>2016</v>
      </c>
      <c r="J124" s="4">
        <f t="shared" si="0"/>
        <v>10</v>
      </c>
      <c r="K124" s="4" t="s">
        <v>1140</v>
      </c>
      <c r="L124" s="4">
        <f>COUNTIF(L2:L120,"n")</f>
        <v>41</v>
      </c>
      <c r="R124" s="4" t="s">
        <v>1141</v>
      </c>
      <c r="S124" s="4">
        <f>COUNTIF(S$2:S$120,"r")</f>
        <v>45</v>
      </c>
      <c r="U124" s="24" t="s">
        <v>589</v>
      </c>
      <c r="V124" s="4">
        <f>COUNTIF(V16:V119,"*dc*")</f>
        <v>8</v>
      </c>
      <c r="W124" s="4" t="s">
        <v>1142</v>
      </c>
      <c r="X124" s="4">
        <f>COUNTIF(X$2:X$120,"n")</f>
        <v>48</v>
      </c>
    </row>
    <row r="125" spans="1:34" ht="15.75" customHeight="1">
      <c r="I125" s="4">
        <v>2017</v>
      </c>
      <c r="J125" s="4">
        <f t="shared" si="0"/>
        <v>6</v>
      </c>
      <c r="K125" s="4" t="s">
        <v>1143</v>
      </c>
      <c r="L125" s="4">
        <f>COUNTIF(L2:L120,"p")</f>
        <v>6</v>
      </c>
      <c r="R125" s="4" t="s">
        <v>1144</v>
      </c>
      <c r="S125" s="4">
        <f>COUNTIF(S$2:S$120,"tb")</f>
        <v>9</v>
      </c>
      <c r="U125" s="24" t="s">
        <v>335</v>
      </c>
      <c r="V125" s="4">
        <f>COUNTIF(V16:V119,"*ra*")</f>
        <v>8</v>
      </c>
      <c r="W125" s="4" t="s">
        <v>1145</v>
      </c>
      <c r="X125" s="4">
        <f>COUNTIF(X$2:X$120,"na")</f>
        <v>1</v>
      </c>
    </row>
    <row r="126" spans="1:34" ht="15.75" customHeight="1">
      <c r="I126" s="4">
        <v>2018</v>
      </c>
      <c r="J126" s="4">
        <f t="shared" si="0"/>
        <v>14</v>
      </c>
      <c r="K126" s="4"/>
      <c r="R126" s="4" t="s">
        <v>1146</v>
      </c>
      <c r="S126" s="4">
        <f>COUNTIF(S$2:S$120,"r, tb")</f>
        <v>4</v>
      </c>
      <c r="U126" s="24" t="s">
        <v>221</v>
      </c>
      <c r="V126" s="4">
        <f>COUNTIF(V16:V119,"*cc*")</f>
        <v>32</v>
      </c>
      <c r="X126" s="4" t="s">
        <v>1136</v>
      </c>
      <c r="Y126" s="4">
        <f>COUNTA(Y$2:Y$120)</f>
        <v>70</v>
      </c>
    </row>
    <row r="127" spans="1:34" ht="15.75" customHeight="1">
      <c r="I127" s="4">
        <v>2019</v>
      </c>
      <c r="J127" s="4">
        <f t="shared" si="0"/>
        <v>12</v>
      </c>
      <c r="L127" s="4" t="s">
        <v>1136</v>
      </c>
      <c r="M127" s="4">
        <f>COUNTA(M$2:M$120)</f>
        <v>80</v>
      </c>
      <c r="O127" s="4" t="s">
        <v>1147</v>
      </c>
      <c r="P127" s="4">
        <f>COUNTIF(P16:P119,"*ECOSYSTEM*")</f>
        <v>46</v>
      </c>
      <c r="R127" s="4" t="s">
        <v>1148</v>
      </c>
      <c r="S127" s="4">
        <f>COUNTIF(S$2:S$120,"l, r, tb")</f>
        <v>2</v>
      </c>
      <c r="U127" s="24"/>
      <c r="X127" s="4" t="s">
        <v>1139</v>
      </c>
      <c r="Y127" s="4">
        <f>COUNTIF(Y$2:Y$120,"y")</f>
        <v>14</v>
      </c>
    </row>
    <row r="128" spans="1:34" ht="15.75" customHeight="1">
      <c r="I128" s="4">
        <v>2020</v>
      </c>
      <c r="J128" s="4">
        <f t="shared" si="0"/>
        <v>20</v>
      </c>
      <c r="L128" s="4" t="s">
        <v>1149</v>
      </c>
      <c r="M128" s="4">
        <f>COUNTIF(M$2:M$120,"1")</f>
        <v>8</v>
      </c>
      <c r="O128" s="4" t="s">
        <v>509</v>
      </c>
      <c r="P128" s="4">
        <f>COUNTIF(P16:P119,"*MULTIPLE VCs*")</f>
        <v>20</v>
      </c>
      <c r="R128" s="4" t="s">
        <v>1145</v>
      </c>
      <c r="S128" s="4">
        <f>COUNTIF(S$2:S$120,"na")</f>
        <v>4</v>
      </c>
      <c r="U128" s="24"/>
      <c r="X128" s="4" t="s">
        <v>1142</v>
      </c>
      <c r="Y128" s="4">
        <f>COUNTIF(Y$2:Y$120,"n")</f>
        <v>55</v>
      </c>
    </row>
    <row r="129" spans="9:25" ht="15.75" customHeight="1">
      <c r="I129" s="4">
        <v>2021</v>
      </c>
      <c r="J129" s="4">
        <f t="shared" si="0"/>
        <v>20</v>
      </c>
      <c r="L129" s="4" t="s">
        <v>1150</v>
      </c>
      <c r="M129" s="4">
        <f>COUNTIF(M$2:M$120,"2")</f>
        <v>55</v>
      </c>
      <c r="O129" s="4" t="s">
        <v>460</v>
      </c>
      <c r="P129" s="4">
        <f>COUNTIF(P16:P119,"VC*")</f>
        <v>11</v>
      </c>
      <c r="S129" s="4" t="s">
        <v>1136</v>
      </c>
      <c r="T129" s="4">
        <f>COUNTA(T$2:T$120)</f>
        <v>78</v>
      </c>
      <c r="U129" s="24"/>
      <c r="X129" s="4" t="s">
        <v>1145</v>
      </c>
      <c r="Y129" s="4">
        <f>COUNTIF(Y$2:Y$120,"na")</f>
        <v>1</v>
      </c>
    </row>
    <row r="130" spans="9:25" ht="15.75" customHeight="1">
      <c r="I130" s="4">
        <v>2022</v>
      </c>
      <c r="J130" s="4">
        <f t="shared" si="0"/>
        <v>9</v>
      </c>
      <c r="L130" s="4" t="s">
        <v>1151</v>
      </c>
      <c r="M130" s="4">
        <f>COUNTIF(M$2:M$120,"3")</f>
        <v>8</v>
      </c>
      <c r="S130" s="4" t="s">
        <v>1152</v>
      </c>
      <c r="T130" s="4">
        <f>COUNTIF(T$2:T$120,"s")</f>
        <v>56</v>
      </c>
      <c r="U130" s="24"/>
    </row>
    <row r="131" spans="9:25" ht="15.75" customHeight="1">
      <c r="L131" s="4" t="s">
        <v>1153</v>
      </c>
      <c r="M131" s="4">
        <f>COUNTIF(M$2:M$120,"na")</f>
        <v>9</v>
      </c>
      <c r="S131" s="4" t="s">
        <v>1154</v>
      </c>
      <c r="T131" s="4">
        <f>COUNTIF(T$2:T$120,"t")</f>
        <v>16</v>
      </c>
      <c r="U131" s="24"/>
    </row>
    <row r="132" spans="9:25" ht="15.75" customHeight="1">
      <c r="J132" s="4" t="s">
        <v>1155</v>
      </c>
      <c r="K132" s="4">
        <f>COUNTIF(K16:K118,"*europe*")</f>
        <v>39</v>
      </c>
      <c r="M132" s="4" t="s">
        <v>1136</v>
      </c>
      <c r="N132" s="4">
        <f>COUNTA(N$2:N$120)</f>
        <v>80</v>
      </c>
      <c r="S132" s="4" t="s">
        <v>1145</v>
      </c>
      <c r="T132" s="4">
        <f>COUNTIF(T$2:T$120,"na")</f>
        <v>6</v>
      </c>
      <c r="U132" s="24"/>
    </row>
    <row r="133" spans="9:25" ht="15.75" customHeight="1">
      <c r="J133" s="4" t="s">
        <v>1156</v>
      </c>
      <c r="K133" s="4">
        <f>COUNTIF(K16:K118, "*north america*")</f>
        <v>16</v>
      </c>
      <c r="M133" s="4" t="s">
        <v>1157</v>
      </c>
      <c r="N133" s="4">
        <f>COUNTIF(N$2:N$120,"e")</f>
        <v>20</v>
      </c>
      <c r="U133" s="24"/>
    </row>
    <row r="134" spans="9:25" ht="15.75" customHeight="1">
      <c r="J134" s="4" t="s">
        <v>1158</v>
      </c>
      <c r="K134" s="4">
        <f>COUNTIF(K16:K118,"*south america*")</f>
        <v>4</v>
      </c>
      <c r="M134" s="4" t="s">
        <v>1159</v>
      </c>
      <c r="N134" s="4">
        <f>COUNTIF(N$2:N$120,"m")</f>
        <v>29</v>
      </c>
      <c r="U134" s="24"/>
    </row>
    <row r="135" spans="9:25" ht="15.75" customHeight="1">
      <c r="J135" s="4" t="s">
        <v>1160</v>
      </c>
      <c r="K135" s="4">
        <f>COUNTIF(K16:K118,"*oceania*")</f>
        <v>9</v>
      </c>
      <c r="M135" s="4" t="s">
        <v>1161</v>
      </c>
      <c r="N135" s="4">
        <f>COUNTIF(N$2:N$120,"e, m")</f>
        <v>9</v>
      </c>
      <c r="U135" s="24"/>
    </row>
    <row r="136" spans="9:25" ht="15.75" customHeight="1">
      <c r="J136" s="4" t="s">
        <v>1162</v>
      </c>
      <c r="K136" s="4">
        <f>COUNTIF(K16:K118,"*asia*")</f>
        <v>4</v>
      </c>
      <c r="M136" s="4" t="s">
        <v>1163</v>
      </c>
      <c r="N136" s="4">
        <f>COUNTIF(N$2:N$120,"mv")</f>
        <v>4</v>
      </c>
      <c r="U136" s="24"/>
    </row>
    <row r="137" spans="9:25" ht="15.75" customHeight="1">
      <c r="J137" s="4" t="s">
        <v>1164</v>
      </c>
      <c r="K137" s="4">
        <f>COUNTIF(K16:K118, "*africa*")</f>
        <v>1</v>
      </c>
      <c r="M137" s="4" t="s">
        <v>1153</v>
      </c>
      <c r="N137" s="4">
        <f>COUNTIF(N$2:N$120,"na")</f>
        <v>11</v>
      </c>
      <c r="U137" s="24"/>
    </row>
    <row r="138" spans="9:25" ht="15.75" customHeight="1">
      <c r="J138" s="4" t="s">
        <v>1165</v>
      </c>
      <c r="K138" s="4">
        <f>COUNTIF(K16:K118,"*global*")</f>
        <v>6</v>
      </c>
      <c r="N138" s="4" t="s">
        <v>1136</v>
      </c>
      <c r="O138" s="4">
        <f>COUNTA(O$2:O$120)</f>
        <v>81</v>
      </c>
      <c r="U138" s="24"/>
    </row>
    <row r="139" spans="9:25" ht="15.75" customHeight="1">
      <c r="N139" s="4" t="s">
        <v>62</v>
      </c>
      <c r="O139" s="4">
        <f>COUNTIF(O$2:O$120,"MSP")</f>
        <v>13</v>
      </c>
      <c r="U139" s="24"/>
    </row>
    <row r="140" spans="9:25" ht="15.75" customHeight="1">
      <c r="N140" s="4" t="s">
        <v>64</v>
      </c>
      <c r="O140" s="4">
        <f>COUNTIF(O$2:O$120,"EBM")</f>
        <v>3</v>
      </c>
      <c r="U140" s="24"/>
    </row>
    <row r="141" spans="9:25" ht="15.75" customHeight="1">
      <c r="N141" s="4" t="s">
        <v>66</v>
      </c>
      <c r="O141" s="4">
        <f>COUNTIF(O$2:O$120,"POLICY")</f>
        <v>0</v>
      </c>
      <c r="U141" s="24"/>
    </row>
    <row r="142" spans="9:25" ht="15.75" customHeight="1">
      <c r="N142" s="4" t="s">
        <v>68</v>
      </c>
      <c r="O142" s="4">
        <f>COUNTIF(O$2:O$120,"MPA")</f>
        <v>0</v>
      </c>
      <c r="U142" s="24"/>
    </row>
    <row r="143" spans="9:25" ht="15.75" customHeight="1">
      <c r="N143" s="4" t="s">
        <v>69</v>
      </c>
      <c r="O143" s="4">
        <f>COUNTIF(O$2:O$120,"SPECIES")</f>
        <v>0</v>
      </c>
      <c r="U143" s="24"/>
    </row>
    <row r="144" spans="9:25" ht="15.75" customHeight="1">
      <c r="N144" s="4" t="s">
        <v>70</v>
      </c>
      <c r="O144" s="4">
        <f>COUNTIF(O$2:O$120,"method")</f>
        <v>1</v>
      </c>
      <c r="U144" s="24"/>
    </row>
    <row r="145" spans="14:21" ht="15.75" customHeight="1">
      <c r="N145" s="4" t="s">
        <v>71</v>
      </c>
      <c r="O145" s="4">
        <f>COUNTIF(O$2:O$120,"EIA")</f>
        <v>0</v>
      </c>
      <c r="U145" s="24"/>
    </row>
    <row r="146" spans="14:21" ht="15.75" customHeight="1">
      <c r="N146" s="4" t="s">
        <v>72</v>
      </c>
      <c r="O146" s="4">
        <f>COUNTIF(O$2:O$120,"HABITAT")</f>
        <v>0</v>
      </c>
      <c r="U146" s="24"/>
    </row>
    <row r="147" spans="14:21" ht="15.75" customHeight="1">
      <c r="O147" s="4" t="s">
        <v>1136</v>
      </c>
      <c r="P147" s="4">
        <f>COUNTA(P$2:P$120)</f>
        <v>79</v>
      </c>
      <c r="U147" s="24"/>
    </row>
    <row r="148" spans="14:21" ht="15.75" customHeight="1">
      <c r="U148" s="24"/>
    </row>
    <row r="149" spans="14:21" ht="15.75" customHeight="1">
      <c r="U149" s="24"/>
    </row>
    <row r="150" spans="14:21" ht="15.75" customHeight="1">
      <c r="U150" s="24"/>
    </row>
    <row r="151" spans="14:21" ht="15.75" customHeight="1">
      <c r="U151" s="24"/>
    </row>
    <row r="152" spans="14:21" ht="15.75" customHeight="1">
      <c r="U152" s="24"/>
    </row>
    <row r="153" spans="14:21" ht="15.75" customHeight="1">
      <c r="U153" s="24"/>
    </row>
    <row r="154" spans="14:21" ht="15.75" customHeight="1">
      <c r="U154" s="24"/>
    </row>
    <row r="155" spans="14:21" ht="15.75" customHeight="1">
      <c r="U155" s="24"/>
    </row>
    <row r="156" spans="14:21" ht="15.75" customHeight="1">
      <c r="U156" s="24"/>
    </row>
    <row r="157" spans="14:21" ht="15.75" customHeight="1">
      <c r="U157" s="24"/>
    </row>
    <row r="158" spans="14:21" ht="15.75" customHeight="1">
      <c r="U158" s="24"/>
    </row>
    <row r="159" spans="14:21" ht="15.75" customHeight="1">
      <c r="U159" s="24"/>
    </row>
    <row r="160" spans="14:21" ht="15.75" customHeight="1">
      <c r="U160" s="24"/>
    </row>
    <row r="161" spans="21:21" ht="15.75" customHeight="1">
      <c r="U161" s="24"/>
    </row>
    <row r="162" spans="21:21" ht="15.75" customHeight="1">
      <c r="U162" s="24"/>
    </row>
    <row r="163" spans="21:21" ht="15.75" customHeight="1">
      <c r="U163" s="24"/>
    </row>
    <row r="164" spans="21:21" ht="15.75" customHeight="1">
      <c r="U164" s="24"/>
    </row>
    <row r="165" spans="21:21" ht="15.75" customHeight="1">
      <c r="U165" s="24"/>
    </row>
    <row r="166" spans="21:21" ht="15.75" customHeight="1">
      <c r="U166" s="24"/>
    </row>
    <row r="167" spans="21:21" ht="15.75" customHeight="1">
      <c r="U167" s="24"/>
    </row>
    <row r="168" spans="21:21" ht="15.75" customHeight="1">
      <c r="U168" s="24"/>
    </row>
    <row r="169" spans="21:21" ht="15.75" customHeight="1">
      <c r="U169" s="24"/>
    </row>
    <row r="170" spans="21:21" ht="15.75" customHeight="1">
      <c r="U170" s="24"/>
    </row>
    <row r="171" spans="21:21" ht="15.75" customHeight="1">
      <c r="U171" s="24"/>
    </row>
    <row r="172" spans="21:21" ht="15.75" customHeight="1">
      <c r="U172" s="24"/>
    </row>
    <row r="173" spans="21:21" ht="15.75" customHeight="1">
      <c r="U173" s="24"/>
    </row>
    <row r="174" spans="21:21" ht="15.75" customHeight="1">
      <c r="U174" s="24"/>
    </row>
    <row r="175" spans="21:21" ht="15.75" customHeight="1">
      <c r="U175" s="24"/>
    </row>
    <row r="176" spans="21:21" ht="15.75" customHeight="1">
      <c r="U176" s="24"/>
    </row>
    <row r="177" spans="21:21" ht="15.75" customHeight="1">
      <c r="U177" s="24"/>
    </row>
    <row r="178" spans="21:21" ht="15.75" customHeight="1">
      <c r="U178" s="24"/>
    </row>
    <row r="179" spans="21:21" ht="15.75" customHeight="1">
      <c r="U179" s="24"/>
    </row>
    <row r="180" spans="21:21" ht="15.75" customHeight="1">
      <c r="U180" s="24"/>
    </row>
    <row r="181" spans="21:21" ht="15.75" customHeight="1">
      <c r="U181" s="24"/>
    </row>
    <row r="182" spans="21:21" ht="15.75" customHeight="1">
      <c r="U182" s="24"/>
    </row>
    <row r="183" spans="21:21" ht="15.75" customHeight="1">
      <c r="U183" s="24"/>
    </row>
    <row r="184" spans="21:21" ht="15.75" customHeight="1">
      <c r="U184" s="24"/>
    </row>
    <row r="185" spans="21:21" ht="15.75" customHeight="1">
      <c r="U185" s="24"/>
    </row>
    <row r="186" spans="21:21" ht="15.75" customHeight="1">
      <c r="U186" s="24"/>
    </row>
    <row r="187" spans="21:21" ht="15.75" customHeight="1">
      <c r="U187" s="24"/>
    </row>
    <row r="188" spans="21:21" ht="15.75" customHeight="1">
      <c r="U188" s="24"/>
    </row>
    <row r="189" spans="21:21" ht="15.75" customHeight="1">
      <c r="U189" s="24"/>
    </row>
    <row r="190" spans="21:21" ht="15.75" customHeight="1">
      <c r="U190" s="24"/>
    </row>
    <row r="191" spans="21:21" ht="15.75" customHeight="1">
      <c r="U191" s="24"/>
    </row>
    <row r="192" spans="21:21" ht="15.75" customHeight="1">
      <c r="U192" s="24"/>
    </row>
    <row r="193" spans="21:21" ht="15.75" customHeight="1">
      <c r="U193" s="24"/>
    </row>
    <row r="194" spans="21:21" ht="15.75" customHeight="1">
      <c r="U194" s="24"/>
    </row>
    <row r="195" spans="21:21" ht="15.75" customHeight="1">
      <c r="U195" s="24"/>
    </row>
    <row r="196" spans="21:21" ht="15.75" customHeight="1">
      <c r="U196" s="24"/>
    </row>
    <row r="197" spans="21:21" ht="15.75" customHeight="1">
      <c r="U197" s="24"/>
    </row>
    <row r="198" spans="21:21" ht="15.75" customHeight="1">
      <c r="U198" s="24"/>
    </row>
    <row r="199" spans="21:21" ht="15.75" customHeight="1">
      <c r="U199" s="24"/>
    </row>
    <row r="200" spans="21:21" ht="15.75" customHeight="1">
      <c r="U200" s="24"/>
    </row>
    <row r="201" spans="21:21" ht="15.75" customHeight="1">
      <c r="U201" s="24"/>
    </row>
    <row r="202" spans="21:21" ht="15.75" customHeight="1">
      <c r="U202" s="24"/>
    </row>
    <row r="203" spans="21:21" ht="15.75" customHeight="1">
      <c r="U203" s="24"/>
    </row>
    <row r="204" spans="21:21" ht="15.75" customHeight="1">
      <c r="U204" s="24"/>
    </row>
    <row r="205" spans="21:21" ht="15.75" customHeight="1">
      <c r="U205" s="24"/>
    </row>
    <row r="206" spans="21:21" ht="15.75" customHeight="1">
      <c r="U206" s="24"/>
    </row>
    <row r="207" spans="21:21" ht="15.75" customHeight="1">
      <c r="U207" s="24"/>
    </row>
    <row r="208" spans="21:21" ht="15.75" customHeight="1">
      <c r="U208" s="24"/>
    </row>
    <row r="209" spans="21:21" ht="15.75" customHeight="1">
      <c r="U209" s="24"/>
    </row>
    <row r="210" spans="21:21" ht="15.75" customHeight="1">
      <c r="U210" s="24"/>
    </row>
    <row r="211" spans="21:21" ht="15.75" customHeight="1">
      <c r="U211" s="24"/>
    </row>
    <row r="212" spans="21:21" ht="15.75" customHeight="1">
      <c r="U212" s="24"/>
    </row>
    <row r="213" spans="21:21" ht="15.75" customHeight="1">
      <c r="U213" s="24"/>
    </row>
    <row r="214" spans="21:21" ht="15.75" customHeight="1">
      <c r="U214" s="24"/>
    </row>
    <row r="215" spans="21:21" ht="15.75" customHeight="1">
      <c r="U215" s="24"/>
    </row>
    <row r="216" spans="21:21" ht="15.75" customHeight="1">
      <c r="U216" s="24"/>
    </row>
    <row r="217" spans="21:21" ht="15.75" customHeight="1">
      <c r="U217" s="24"/>
    </row>
    <row r="218" spans="21:21" ht="15.75" customHeight="1">
      <c r="U218" s="24"/>
    </row>
    <row r="219" spans="21:21" ht="15.75" customHeight="1">
      <c r="U219" s="24"/>
    </row>
    <row r="220" spans="21:21" ht="15.75" customHeight="1">
      <c r="U220" s="24"/>
    </row>
    <row r="221" spans="21:21" ht="15.75" customHeight="1">
      <c r="U221" s="24"/>
    </row>
    <row r="222" spans="21:21" ht="15.75" customHeight="1">
      <c r="U222" s="24"/>
    </row>
    <row r="223" spans="21:21" ht="15.75" customHeight="1">
      <c r="U223" s="24"/>
    </row>
    <row r="224" spans="21:21" ht="15.75" customHeight="1">
      <c r="U224" s="24"/>
    </row>
    <row r="225" spans="21:21" ht="15.75" customHeight="1">
      <c r="U225" s="24"/>
    </row>
    <row r="226" spans="21:21" ht="15.75" customHeight="1">
      <c r="U226" s="24"/>
    </row>
    <row r="227" spans="21:21" ht="15.75" customHeight="1">
      <c r="U227" s="24"/>
    </row>
    <row r="228" spans="21:21" ht="15.75" customHeight="1">
      <c r="U228" s="24"/>
    </row>
    <row r="229" spans="21:21" ht="15.75" customHeight="1">
      <c r="U229" s="24"/>
    </row>
    <row r="230" spans="21:21" ht="15.75" customHeight="1">
      <c r="U230" s="24"/>
    </row>
    <row r="231" spans="21:21" ht="15.75" customHeight="1">
      <c r="U231" s="24"/>
    </row>
    <row r="232" spans="21:21" ht="15.75" customHeight="1">
      <c r="U232" s="24"/>
    </row>
    <row r="233" spans="21:21" ht="15.75" customHeight="1">
      <c r="U233" s="24"/>
    </row>
    <row r="234" spans="21:21" ht="15.75" customHeight="1">
      <c r="U234" s="24"/>
    </row>
    <row r="235" spans="21:21" ht="15.75" customHeight="1">
      <c r="U235" s="24"/>
    </row>
    <row r="236" spans="21:21" ht="15.75" customHeight="1">
      <c r="U236" s="24"/>
    </row>
    <row r="237" spans="21:21" ht="15.75" customHeight="1">
      <c r="U237" s="24"/>
    </row>
    <row r="238" spans="21:21" ht="15.75" customHeight="1">
      <c r="U238" s="24"/>
    </row>
    <row r="239" spans="21:21" ht="15.75" customHeight="1">
      <c r="U239" s="24"/>
    </row>
    <row r="240" spans="21:21" ht="15.75" customHeight="1">
      <c r="U240" s="24"/>
    </row>
    <row r="241" spans="21:21" ht="15.75" customHeight="1">
      <c r="U241" s="24"/>
    </row>
    <row r="242" spans="21:21" ht="15.75" customHeight="1">
      <c r="U242" s="24"/>
    </row>
    <row r="243" spans="21:21" ht="15.75" customHeight="1">
      <c r="U243" s="24"/>
    </row>
    <row r="244" spans="21:21" ht="15.75" customHeight="1">
      <c r="U244" s="24"/>
    </row>
    <row r="245" spans="21:21" ht="15.75" customHeight="1">
      <c r="U245" s="24"/>
    </row>
    <row r="246" spans="21:21" ht="15.75" customHeight="1">
      <c r="U246" s="24"/>
    </row>
    <row r="247" spans="21:21" ht="15.75" customHeight="1">
      <c r="U247" s="24"/>
    </row>
    <row r="248" spans="21:21" ht="15.75" customHeight="1">
      <c r="U248" s="24"/>
    </row>
    <row r="249" spans="21:21" ht="15.75" customHeight="1">
      <c r="U249" s="24"/>
    </row>
    <row r="250" spans="21:21" ht="15.75" customHeight="1">
      <c r="U250" s="24"/>
    </row>
    <row r="251" spans="21:21" ht="15.75" customHeight="1">
      <c r="U251" s="24"/>
    </row>
    <row r="252" spans="21:21" ht="15.75" customHeight="1">
      <c r="U252" s="24"/>
    </row>
    <row r="253" spans="21:21" ht="15.75" customHeight="1">
      <c r="U253" s="24"/>
    </row>
    <row r="254" spans="21:21" ht="15.75" customHeight="1">
      <c r="U254" s="24"/>
    </row>
    <row r="255" spans="21:21" ht="15.75" customHeight="1">
      <c r="U255" s="24"/>
    </row>
    <row r="256" spans="21:21" ht="15.75" customHeight="1">
      <c r="U256" s="24"/>
    </row>
    <row r="257" spans="21:21" ht="15.75" customHeight="1">
      <c r="U257" s="24"/>
    </row>
    <row r="258" spans="21:21" ht="15.75" customHeight="1">
      <c r="U258" s="24"/>
    </row>
    <row r="259" spans="21:21" ht="15.75" customHeight="1">
      <c r="U259" s="24"/>
    </row>
    <row r="260" spans="21:21" ht="15.75" customHeight="1">
      <c r="U260" s="24"/>
    </row>
    <row r="261" spans="21:21" ht="15.75" customHeight="1">
      <c r="U261" s="24"/>
    </row>
    <row r="262" spans="21:21" ht="15.75" customHeight="1">
      <c r="U262" s="24"/>
    </row>
    <row r="263" spans="21:21" ht="15.75" customHeight="1">
      <c r="U263" s="24"/>
    </row>
    <row r="264" spans="21:21" ht="15.75" customHeight="1">
      <c r="U264" s="24"/>
    </row>
    <row r="265" spans="21:21" ht="15.75" customHeight="1">
      <c r="U265" s="24"/>
    </row>
    <row r="266" spans="21:21" ht="15.75" customHeight="1">
      <c r="U266" s="24"/>
    </row>
    <row r="267" spans="21:21" ht="15.75" customHeight="1">
      <c r="U267" s="24"/>
    </row>
    <row r="268" spans="21:21" ht="15.75" customHeight="1">
      <c r="U268" s="24"/>
    </row>
    <row r="269" spans="21:21" ht="15.75" customHeight="1">
      <c r="U269" s="24"/>
    </row>
    <row r="270" spans="21:21" ht="15.75" customHeight="1">
      <c r="U270" s="24"/>
    </row>
    <row r="271" spans="21:21" ht="15.75" customHeight="1">
      <c r="U271" s="24"/>
    </row>
    <row r="272" spans="21:21" ht="15.75" customHeight="1">
      <c r="U272" s="24"/>
    </row>
    <row r="273" spans="21:21" ht="15.75" customHeight="1">
      <c r="U273" s="24"/>
    </row>
    <row r="274" spans="21:21" ht="15.75" customHeight="1">
      <c r="U274" s="24"/>
    </row>
    <row r="275" spans="21:21" ht="15.75" customHeight="1">
      <c r="U275" s="24"/>
    </row>
    <row r="276" spans="21:21" ht="15.75" customHeight="1">
      <c r="U276" s="24"/>
    </row>
    <row r="277" spans="21:21" ht="15.75" customHeight="1">
      <c r="U277" s="24"/>
    </row>
    <row r="278" spans="21:21" ht="15.75" customHeight="1">
      <c r="U278" s="24"/>
    </row>
    <row r="279" spans="21:21" ht="15.75" customHeight="1">
      <c r="U279" s="24"/>
    </row>
    <row r="280" spans="21:21" ht="15.75" customHeight="1">
      <c r="U280" s="24"/>
    </row>
    <row r="281" spans="21:21" ht="15.75" customHeight="1">
      <c r="U281" s="24"/>
    </row>
    <row r="282" spans="21:21" ht="15.75" customHeight="1">
      <c r="U282" s="24"/>
    </row>
    <row r="283" spans="21:21" ht="15.75" customHeight="1">
      <c r="U283" s="24"/>
    </row>
    <row r="284" spans="21:21" ht="15.75" customHeight="1">
      <c r="U284" s="24"/>
    </row>
    <row r="285" spans="21:21" ht="15.75" customHeight="1">
      <c r="U285" s="24"/>
    </row>
    <row r="286" spans="21:21" ht="15.75" customHeight="1">
      <c r="U286" s="24"/>
    </row>
    <row r="287" spans="21:21" ht="15.75" customHeight="1">
      <c r="U287" s="24"/>
    </row>
    <row r="288" spans="21:21" ht="15.75" customHeight="1">
      <c r="U288" s="24"/>
    </row>
    <row r="289" spans="21:21" ht="15.75" customHeight="1">
      <c r="U289" s="24"/>
    </row>
    <row r="290" spans="21:21" ht="15.75" customHeight="1">
      <c r="U290" s="24"/>
    </row>
    <row r="291" spans="21:21" ht="15.75" customHeight="1">
      <c r="U291" s="24"/>
    </row>
    <row r="292" spans="21:21" ht="15.75" customHeight="1">
      <c r="U292" s="24"/>
    </row>
    <row r="293" spans="21:21" ht="15.75" customHeight="1">
      <c r="U293" s="24"/>
    </row>
    <row r="294" spans="21:21" ht="15.75" customHeight="1">
      <c r="U294" s="24"/>
    </row>
    <row r="295" spans="21:21" ht="15.75" customHeight="1">
      <c r="U295" s="24"/>
    </row>
    <row r="296" spans="21:21" ht="15.75" customHeight="1">
      <c r="U296" s="24"/>
    </row>
    <row r="297" spans="21:21" ht="15.75" customHeight="1">
      <c r="U297" s="24"/>
    </row>
    <row r="298" spans="21:21" ht="15.75" customHeight="1">
      <c r="U298" s="24"/>
    </row>
    <row r="299" spans="21:21" ht="15.75" customHeight="1">
      <c r="U299" s="24"/>
    </row>
    <row r="300" spans="21:21" ht="15.75" customHeight="1">
      <c r="U300" s="24"/>
    </row>
    <row r="301" spans="21:21" ht="15.75" customHeight="1">
      <c r="U301" s="24"/>
    </row>
    <row r="302" spans="21:21" ht="15.75" customHeight="1">
      <c r="U302" s="24"/>
    </row>
    <row r="303" spans="21:21" ht="15.75" customHeight="1">
      <c r="U303" s="24"/>
    </row>
    <row r="304" spans="21:21" ht="15.75" customHeight="1">
      <c r="U304" s="24"/>
    </row>
    <row r="305" spans="21:21" ht="15.75" customHeight="1">
      <c r="U305" s="24"/>
    </row>
    <row r="306" spans="21:21" ht="15.75" customHeight="1">
      <c r="U306" s="24"/>
    </row>
    <row r="307" spans="21:21" ht="15.75" customHeight="1">
      <c r="U307" s="24"/>
    </row>
    <row r="308" spans="21:21" ht="15.75" customHeight="1">
      <c r="U308" s="24"/>
    </row>
    <row r="309" spans="21:21" ht="15.75" customHeight="1">
      <c r="U309" s="24"/>
    </row>
    <row r="310" spans="21:21" ht="15.75" customHeight="1">
      <c r="U310" s="24"/>
    </row>
    <row r="311" spans="21:21" ht="15.75" customHeight="1">
      <c r="U311" s="24"/>
    </row>
    <row r="312" spans="21:21" ht="15.75" customHeight="1">
      <c r="U312" s="24"/>
    </row>
    <row r="313" spans="21:21" ht="15.75" customHeight="1">
      <c r="U313" s="24"/>
    </row>
    <row r="314" spans="21:21" ht="15.75" customHeight="1">
      <c r="U314" s="24"/>
    </row>
    <row r="315" spans="21:21" ht="15.75" customHeight="1">
      <c r="U315" s="24"/>
    </row>
    <row r="316" spans="21:21" ht="15.75" customHeight="1">
      <c r="U316" s="24"/>
    </row>
    <row r="317" spans="21:21" ht="15.75" customHeight="1">
      <c r="U317" s="24"/>
    </row>
    <row r="318" spans="21:21" ht="15.75" customHeight="1">
      <c r="U318" s="24"/>
    </row>
    <row r="319" spans="21:21" ht="15.75" customHeight="1">
      <c r="U319" s="24"/>
    </row>
    <row r="320" spans="21:21" ht="15.75" customHeight="1">
      <c r="U320" s="24"/>
    </row>
    <row r="321" spans="21:21" ht="15.75" customHeight="1">
      <c r="U321" s="24"/>
    </row>
    <row r="322" spans="21:21" ht="15.75" customHeight="1">
      <c r="U322" s="24"/>
    </row>
    <row r="323" spans="21:21" ht="15.75" customHeight="1">
      <c r="U323" s="24"/>
    </row>
    <row r="324" spans="21:21" ht="15.75" customHeight="1">
      <c r="U324" s="24"/>
    </row>
    <row r="325" spans="21:21" ht="15.75" customHeight="1">
      <c r="U325" s="24"/>
    </row>
    <row r="326" spans="21:21" ht="15.75" customHeight="1">
      <c r="U326" s="24"/>
    </row>
    <row r="327" spans="21:21" ht="15.75" customHeight="1">
      <c r="U327" s="24"/>
    </row>
    <row r="328" spans="21:21" ht="15.75" customHeight="1">
      <c r="U328" s="24"/>
    </row>
    <row r="329" spans="21:21" ht="15.75" customHeight="1">
      <c r="U329" s="24"/>
    </row>
    <row r="330" spans="21:21" ht="15.75" customHeight="1">
      <c r="U330" s="24"/>
    </row>
    <row r="331" spans="21:21" ht="15.75" customHeight="1">
      <c r="U331" s="24"/>
    </row>
    <row r="332" spans="21:21" ht="15.75" customHeight="1">
      <c r="U332" s="24"/>
    </row>
    <row r="333" spans="21:21" ht="15.75" customHeight="1">
      <c r="U333" s="24"/>
    </row>
    <row r="334" spans="21:21" ht="15.75" customHeight="1">
      <c r="U334" s="24"/>
    </row>
    <row r="335" spans="21:21" ht="15.75" customHeight="1">
      <c r="U335" s="24"/>
    </row>
    <row r="336" spans="21:21" ht="15.75" customHeight="1">
      <c r="U336" s="24"/>
    </row>
    <row r="337" spans="21:21" ht="15.75" customHeight="1">
      <c r="U337" s="24"/>
    </row>
    <row r="338" spans="21:21" ht="15.75" customHeight="1">
      <c r="U338" s="24"/>
    </row>
    <row r="339" spans="21:21" ht="15.75" customHeight="1">
      <c r="U339" s="24"/>
    </row>
    <row r="340" spans="21:21" ht="15.75" customHeight="1">
      <c r="U340" s="24"/>
    </row>
    <row r="341" spans="21:21" ht="15.75" customHeight="1">
      <c r="U341" s="24"/>
    </row>
    <row r="342" spans="21:21" ht="15.75" customHeight="1">
      <c r="U342" s="24"/>
    </row>
    <row r="343" spans="21:21" ht="15.75" customHeight="1">
      <c r="U343" s="24"/>
    </row>
    <row r="344" spans="21:21" ht="15.75" customHeight="1">
      <c r="U344" s="24"/>
    </row>
    <row r="345" spans="21:21" ht="15.75" customHeight="1">
      <c r="U345" s="24"/>
    </row>
    <row r="346" spans="21:21" ht="15.75" customHeight="1">
      <c r="U346" s="24"/>
    </row>
    <row r="347" spans="21:21" ht="15.75" customHeight="1">
      <c r="U347" s="24"/>
    </row>
    <row r="348" spans="21:21" ht="15.75" customHeight="1">
      <c r="U348" s="24"/>
    </row>
    <row r="349" spans="21:21" ht="15.75" customHeight="1">
      <c r="U349" s="24"/>
    </row>
    <row r="350" spans="21:21" ht="15.75" customHeight="1">
      <c r="U350" s="24"/>
    </row>
    <row r="351" spans="21:21" ht="15.75" customHeight="1">
      <c r="U351" s="24"/>
    </row>
    <row r="352" spans="21:21" ht="15.75" customHeight="1">
      <c r="U352" s="24"/>
    </row>
    <row r="353" spans="21:21" ht="15.75" customHeight="1">
      <c r="U353" s="24"/>
    </row>
    <row r="354" spans="21:21" ht="15.75" customHeight="1">
      <c r="U354" s="24"/>
    </row>
    <row r="355" spans="21:21" ht="15.75" customHeight="1">
      <c r="U355" s="24"/>
    </row>
    <row r="356" spans="21:21" ht="15.75" customHeight="1">
      <c r="U356" s="24"/>
    </row>
    <row r="357" spans="21:21" ht="15.75" customHeight="1">
      <c r="U357" s="24"/>
    </row>
    <row r="358" spans="21:21" ht="15.75" customHeight="1">
      <c r="U358" s="24"/>
    </row>
    <row r="359" spans="21:21" ht="15.75" customHeight="1">
      <c r="U359" s="24"/>
    </row>
    <row r="360" spans="21:21" ht="15.75" customHeight="1">
      <c r="U360" s="24"/>
    </row>
    <row r="361" spans="21:21" ht="15.75" customHeight="1">
      <c r="U361" s="24"/>
    </row>
    <row r="362" spans="21:21" ht="15.75" customHeight="1">
      <c r="U362" s="24"/>
    </row>
    <row r="363" spans="21:21" ht="15.75" customHeight="1">
      <c r="U363" s="24"/>
    </row>
    <row r="364" spans="21:21" ht="15.75" customHeight="1">
      <c r="U364" s="24"/>
    </row>
    <row r="365" spans="21:21" ht="15.75" customHeight="1">
      <c r="U365" s="24"/>
    </row>
    <row r="366" spans="21:21" ht="15.75" customHeight="1">
      <c r="U366" s="24"/>
    </row>
    <row r="367" spans="21:21" ht="15.75" customHeight="1">
      <c r="U367" s="24"/>
    </row>
    <row r="368" spans="21:21" ht="15.75" customHeight="1">
      <c r="U368" s="24"/>
    </row>
    <row r="369" spans="21:21" ht="15.75" customHeight="1">
      <c r="U369" s="24"/>
    </row>
    <row r="370" spans="21:21" ht="15.75" customHeight="1">
      <c r="U370" s="24"/>
    </row>
    <row r="371" spans="21:21" ht="15.75" customHeight="1">
      <c r="U371" s="24"/>
    </row>
    <row r="372" spans="21:21" ht="15.75" customHeight="1">
      <c r="U372" s="24"/>
    </row>
    <row r="373" spans="21:21" ht="15.75" customHeight="1">
      <c r="U373" s="24"/>
    </row>
    <row r="374" spans="21:21" ht="15.75" customHeight="1">
      <c r="U374" s="24"/>
    </row>
    <row r="375" spans="21:21" ht="15.75" customHeight="1">
      <c r="U375" s="24"/>
    </row>
    <row r="376" spans="21:21" ht="15.75" customHeight="1">
      <c r="U376" s="24"/>
    </row>
    <row r="377" spans="21:21" ht="15.75" customHeight="1">
      <c r="U377" s="24"/>
    </row>
    <row r="378" spans="21:21" ht="15.75" customHeight="1">
      <c r="U378" s="24"/>
    </row>
    <row r="379" spans="21:21" ht="15.75" customHeight="1">
      <c r="U379" s="24"/>
    </row>
    <row r="380" spans="21:21" ht="15.75" customHeight="1">
      <c r="U380" s="24"/>
    </row>
    <row r="381" spans="21:21" ht="15.75" customHeight="1">
      <c r="U381" s="24"/>
    </row>
    <row r="382" spans="21:21" ht="15.75" customHeight="1">
      <c r="U382" s="24"/>
    </row>
    <row r="383" spans="21:21" ht="15.75" customHeight="1">
      <c r="U383" s="24"/>
    </row>
    <row r="384" spans="21:21" ht="15.75" customHeight="1">
      <c r="U384" s="24"/>
    </row>
    <row r="385" spans="21:21" ht="15.75" customHeight="1">
      <c r="U385" s="24"/>
    </row>
    <row r="386" spans="21:21" ht="15.75" customHeight="1">
      <c r="U386" s="24"/>
    </row>
    <row r="387" spans="21:21" ht="15.75" customHeight="1">
      <c r="U387" s="24"/>
    </row>
    <row r="388" spans="21:21" ht="15.75" customHeight="1">
      <c r="U388" s="24"/>
    </row>
    <row r="389" spans="21:21" ht="15.75" customHeight="1">
      <c r="U389" s="24"/>
    </row>
    <row r="390" spans="21:21" ht="15.75" customHeight="1">
      <c r="U390" s="24"/>
    </row>
    <row r="391" spans="21:21" ht="15.75" customHeight="1">
      <c r="U391" s="24"/>
    </row>
    <row r="392" spans="21:21" ht="15.75" customHeight="1">
      <c r="U392" s="24"/>
    </row>
    <row r="393" spans="21:21" ht="15.75" customHeight="1">
      <c r="U393" s="24"/>
    </row>
    <row r="394" spans="21:21" ht="15.75" customHeight="1">
      <c r="U394" s="24"/>
    </row>
    <row r="395" spans="21:21" ht="15.75" customHeight="1">
      <c r="U395" s="24"/>
    </row>
    <row r="396" spans="21:21" ht="15.75" customHeight="1">
      <c r="U396" s="24"/>
    </row>
    <row r="397" spans="21:21" ht="15.75" customHeight="1">
      <c r="U397" s="24"/>
    </row>
    <row r="398" spans="21:21" ht="15.75" customHeight="1">
      <c r="U398" s="24"/>
    </row>
    <row r="399" spans="21:21" ht="15.75" customHeight="1">
      <c r="U399" s="24"/>
    </row>
    <row r="400" spans="21:21" ht="15.75" customHeight="1">
      <c r="U400" s="24"/>
    </row>
    <row r="401" spans="21:21" ht="15.75" customHeight="1">
      <c r="U401" s="24"/>
    </row>
    <row r="402" spans="21:21" ht="15.75" customHeight="1">
      <c r="U402" s="24"/>
    </row>
    <row r="403" spans="21:21" ht="15.75" customHeight="1">
      <c r="U403" s="24"/>
    </row>
    <row r="404" spans="21:21" ht="15.75" customHeight="1">
      <c r="U404" s="24"/>
    </row>
    <row r="405" spans="21:21" ht="15.75" customHeight="1">
      <c r="U405" s="24"/>
    </row>
    <row r="406" spans="21:21" ht="15.75" customHeight="1">
      <c r="U406" s="24"/>
    </row>
    <row r="407" spans="21:21" ht="15.75" customHeight="1">
      <c r="U407" s="24"/>
    </row>
    <row r="408" spans="21:21" ht="15.75" customHeight="1">
      <c r="U408" s="24"/>
    </row>
    <row r="409" spans="21:21" ht="15.75" customHeight="1">
      <c r="U409" s="24"/>
    </row>
    <row r="410" spans="21:21" ht="15.75" customHeight="1">
      <c r="U410" s="24"/>
    </row>
    <row r="411" spans="21:21" ht="15.75" customHeight="1">
      <c r="U411" s="24"/>
    </row>
    <row r="412" spans="21:21" ht="15.75" customHeight="1">
      <c r="U412" s="24"/>
    </row>
    <row r="413" spans="21:21" ht="15.75" customHeight="1">
      <c r="U413" s="24"/>
    </row>
    <row r="414" spans="21:21" ht="15.75" customHeight="1">
      <c r="U414" s="24"/>
    </row>
    <row r="415" spans="21:21" ht="15.75" customHeight="1">
      <c r="U415" s="24"/>
    </row>
    <row r="416" spans="21:21" ht="15.75" customHeight="1">
      <c r="U416" s="24"/>
    </row>
    <row r="417" spans="21:21" ht="15.75" customHeight="1">
      <c r="U417" s="24"/>
    </row>
    <row r="418" spans="21:21" ht="15.75" customHeight="1">
      <c r="U418" s="24"/>
    </row>
    <row r="419" spans="21:21" ht="15.75" customHeight="1">
      <c r="U419" s="24"/>
    </row>
    <row r="420" spans="21:21" ht="15.75" customHeight="1">
      <c r="U420" s="24"/>
    </row>
    <row r="421" spans="21:21" ht="15.75" customHeight="1">
      <c r="U421" s="24"/>
    </row>
    <row r="422" spans="21:21" ht="15.75" customHeight="1">
      <c r="U422" s="24"/>
    </row>
    <row r="423" spans="21:21" ht="15.75" customHeight="1">
      <c r="U423" s="24"/>
    </row>
    <row r="424" spans="21:21" ht="15.75" customHeight="1">
      <c r="U424" s="24"/>
    </row>
    <row r="425" spans="21:21" ht="15.75" customHeight="1">
      <c r="U425" s="24"/>
    </row>
    <row r="426" spans="21:21" ht="15.75" customHeight="1">
      <c r="U426" s="24"/>
    </row>
    <row r="427" spans="21:21" ht="15.75" customHeight="1">
      <c r="U427" s="24"/>
    </row>
    <row r="428" spans="21:21" ht="15.75" customHeight="1">
      <c r="U428" s="24"/>
    </row>
    <row r="429" spans="21:21" ht="15.75" customHeight="1">
      <c r="U429" s="24"/>
    </row>
    <row r="430" spans="21:21" ht="15.75" customHeight="1">
      <c r="U430" s="24"/>
    </row>
    <row r="431" spans="21:21" ht="15.75" customHeight="1">
      <c r="U431" s="24"/>
    </row>
    <row r="432" spans="21:21" ht="15.75" customHeight="1">
      <c r="U432" s="24"/>
    </row>
    <row r="433" spans="21:21" ht="15.75" customHeight="1">
      <c r="U433" s="24"/>
    </row>
    <row r="434" spans="21:21" ht="15.75" customHeight="1">
      <c r="U434" s="24"/>
    </row>
    <row r="435" spans="21:21" ht="15.75" customHeight="1">
      <c r="U435" s="24"/>
    </row>
    <row r="436" spans="21:21" ht="15.75" customHeight="1">
      <c r="U436" s="24"/>
    </row>
    <row r="437" spans="21:21" ht="15.75" customHeight="1">
      <c r="U437" s="24"/>
    </row>
    <row r="438" spans="21:21" ht="15.75" customHeight="1">
      <c r="U438" s="24"/>
    </row>
    <row r="439" spans="21:21" ht="15.75" customHeight="1">
      <c r="U439" s="24"/>
    </row>
    <row r="440" spans="21:21" ht="15.75" customHeight="1">
      <c r="U440" s="24"/>
    </row>
    <row r="441" spans="21:21" ht="15.75" customHeight="1">
      <c r="U441" s="24"/>
    </row>
    <row r="442" spans="21:21" ht="15.75" customHeight="1">
      <c r="U442" s="24"/>
    </row>
    <row r="443" spans="21:21" ht="15.75" customHeight="1">
      <c r="U443" s="24"/>
    </row>
    <row r="444" spans="21:21" ht="15.75" customHeight="1">
      <c r="U444" s="24"/>
    </row>
    <row r="445" spans="21:21" ht="15.75" customHeight="1">
      <c r="U445" s="24"/>
    </row>
    <row r="446" spans="21:21" ht="15.75" customHeight="1">
      <c r="U446" s="24"/>
    </row>
    <row r="447" spans="21:21" ht="15.75" customHeight="1">
      <c r="U447" s="24"/>
    </row>
    <row r="448" spans="21:21" ht="15.75" customHeight="1">
      <c r="U448" s="24"/>
    </row>
    <row r="449" spans="21:21" ht="15.75" customHeight="1">
      <c r="U449" s="24"/>
    </row>
    <row r="450" spans="21:21" ht="15.75" customHeight="1">
      <c r="U450" s="24"/>
    </row>
    <row r="451" spans="21:21" ht="15.75" customHeight="1">
      <c r="U451" s="24"/>
    </row>
    <row r="452" spans="21:21" ht="15.75" customHeight="1">
      <c r="U452" s="24"/>
    </row>
    <row r="453" spans="21:21" ht="15.75" customHeight="1">
      <c r="U453" s="24"/>
    </row>
    <row r="454" spans="21:21" ht="15.75" customHeight="1">
      <c r="U454" s="24"/>
    </row>
    <row r="455" spans="21:21" ht="15.75" customHeight="1">
      <c r="U455" s="24"/>
    </row>
    <row r="456" spans="21:21" ht="15.75" customHeight="1">
      <c r="U456" s="24"/>
    </row>
    <row r="457" spans="21:21" ht="15.75" customHeight="1">
      <c r="U457" s="24"/>
    </row>
    <row r="458" spans="21:21" ht="15.75" customHeight="1">
      <c r="U458" s="24"/>
    </row>
    <row r="459" spans="21:21" ht="15.75" customHeight="1">
      <c r="U459" s="24"/>
    </row>
    <row r="460" spans="21:21" ht="15.75" customHeight="1">
      <c r="U460" s="24"/>
    </row>
    <row r="461" spans="21:21" ht="15.75" customHeight="1">
      <c r="U461" s="24"/>
    </row>
    <row r="462" spans="21:21" ht="15.75" customHeight="1">
      <c r="U462" s="24"/>
    </row>
    <row r="463" spans="21:21" ht="15.75" customHeight="1">
      <c r="U463" s="24"/>
    </row>
    <row r="464" spans="21:21" ht="15.75" customHeight="1">
      <c r="U464" s="24"/>
    </row>
    <row r="465" spans="21:21" ht="15.75" customHeight="1">
      <c r="U465" s="24"/>
    </row>
    <row r="466" spans="21:21" ht="15.75" customHeight="1">
      <c r="U466" s="24"/>
    </row>
    <row r="467" spans="21:21" ht="15.75" customHeight="1">
      <c r="U467" s="24"/>
    </row>
    <row r="468" spans="21:21" ht="15.75" customHeight="1">
      <c r="U468" s="24"/>
    </row>
    <row r="469" spans="21:21" ht="15.75" customHeight="1">
      <c r="U469" s="24"/>
    </row>
    <row r="470" spans="21:21" ht="15.75" customHeight="1">
      <c r="U470" s="24"/>
    </row>
    <row r="471" spans="21:21" ht="15.75" customHeight="1">
      <c r="U471" s="24"/>
    </row>
    <row r="472" spans="21:21" ht="15.75" customHeight="1">
      <c r="U472" s="24"/>
    </row>
    <row r="473" spans="21:21" ht="15.75" customHeight="1">
      <c r="U473" s="24"/>
    </row>
    <row r="474" spans="21:21" ht="15.75" customHeight="1">
      <c r="U474" s="24"/>
    </row>
    <row r="475" spans="21:21" ht="15.75" customHeight="1">
      <c r="U475" s="24"/>
    </row>
    <row r="476" spans="21:21" ht="15.75" customHeight="1">
      <c r="U476" s="24"/>
    </row>
    <row r="477" spans="21:21" ht="15.75" customHeight="1">
      <c r="U477" s="24"/>
    </row>
    <row r="478" spans="21:21" ht="15.75" customHeight="1">
      <c r="U478" s="24"/>
    </row>
    <row r="479" spans="21:21" ht="15.75" customHeight="1">
      <c r="U479" s="24"/>
    </row>
    <row r="480" spans="21:21" ht="15.75" customHeight="1">
      <c r="U480" s="24"/>
    </row>
    <row r="481" spans="21:21" ht="15.75" customHeight="1">
      <c r="U481" s="24"/>
    </row>
    <row r="482" spans="21:21" ht="15.75" customHeight="1">
      <c r="U482" s="24"/>
    </row>
    <row r="483" spans="21:21" ht="15.75" customHeight="1">
      <c r="U483" s="24"/>
    </row>
    <row r="484" spans="21:21" ht="15.75" customHeight="1">
      <c r="U484" s="24"/>
    </row>
    <row r="485" spans="21:21" ht="15.75" customHeight="1">
      <c r="U485" s="24"/>
    </row>
    <row r="486" spans="21:21" ht="15.75" customHeight="1">
      <c r="U486" s="24"/>
    </row>
    <row r="487" spans="21:21" ht="15.75" customHeight="1">
      <c r="U487" s="24"/>
    </row>
    <row r="488" spans="21:21" ht="15.75" customHeight="1">
      <c r="U488" s="24"/>
    </row>
    <row r="489" spans="21:21" ht="15.75" customHeight="1">
      <c r="U489" s="24"/>
    </row>
    <row r="490" spans="21:21" ht="15.75" customHeight="1">
      <c r="U490" s="24"/>
    </row>
    <row r="491" spans="21:21" ht="15.75" customHeight="1">
      <c r="U491" s="24"/>
    </row>
    <row r="492" spans="21:21" ht="15.75" customHeight="1">
      <c r="U492" s="24"/>
    </row>
    <row r="493" spans="21:21" ht="15.75" customHeight="1">
      <c r="U493" s="24"/>
    </row>
    <row r="494" spans="21:21" ht="15.75" customHeight="1">
      <c r="U494" s="24"/>
    </row>
    <row r="495" spans="21:21" ht="15.75" customHeight="1">
      <c r="U495" s="24"/>
    </row>
    <row r="496" spans="21:21" ht="15.75" customHeight="1">
      <c r="U496" s="24"/>
    </row>
    <row r="497" spans="21:21" ht="15.75" customHeight="1">
      <c r="U497" s="24"/>
    </row>
    <row r="498" spans="21:21" ht="15.75" customHeight="1">
      <c r="U498" s="24"/>
    </row>
    <row r="499" spans="21:21" ht="15.75" customHeight="1">
      <c r="U499" s="24"/>
    </row>
    <row r="500" spans="21:21" ht="15.75" customHeight="1">
      <c r="U500" s="24"/>
    </row>
    <row r="501" spans="21:21" ht="15.75" customHeight="1">
      <c r="U501" s="24"/>
    </row>
    <row r="502" spans="21:21" ht="15.75" customHeight="1">
      <c r="U502" s="24"/>
    </row>
    <row r="503" spans="21:21" ht="15.75" customHeight="1">
      <c r="U503" s="24"/>
    </row>
    <row r="504" spans="21:21" ht="15.75" customHeight="1">
      <c r="U504" s="24"/>
    </row>
    <row r="505" spans="21:21" ht="15.75" customHeight="1">
      <c r="U505" s="24"/>
    </row>
    <row r="506" spans="21:21" ht="15.75" customHeight="1">
      <c r="U506" s="24"/>
    </row>
    <row r="507" spans="21:21" ht="15.75" customHeight="1">
      <c r="U507" s="24"/>
    </row>
    <row r="508" spans="21:21" ht="15.75" customHeight="1">
      <c r="U508" s="24"/>
    </row>
    <row r="509" spans="21:21" ht="15.75" customHeight="1">
      <c r="U509" s="24"/>
    </row>
    <row r="510" spans="21:21" ht="15.75" customHeight="1">
      <c r="U510" s="24"/>
    </row>
    <row r="511" spans="21:21" ht="15.75" customHeight="1">
      <c r="U511" s="24"/>
    </row>
    <row r="512" spans="21:21" ht="15.75" customHeight="1">
      <c r="U512" s="24"/>
    </row>
    <row r="513" spans="21:21" ht="15.75" customHeight="1">
      <c r="U513" s="24"/>
    </row>
    <row r="514" spans="21:21" ht="15.75" customHeight="1">
      <c r="U514" s="24"/>
    </row>
    <row r="515" spans="21:21" ht="15.75" customHeight="1">
      <c r="U515" s="24"/>
    </row>
    <row r="516" spans="21:21" ht="15.75" customHeight="1">
      <c r="U516" s="24"/>
    </row>
    <row r="517" spans="21:21" ht="15.75" customHeight="1">
      <c r="U517" s="24"/>
    </row>
    <row r="518" spans="21:21" ht="15.75" customHeight="1">
      <c r="U518" s="24"/>
    </row>
    <row r="519" spans="21:21" ht="15.75" customHeight="1">
      <c r="U519" s="24"/>
    </row>
    <row r="520" spans="21:21" ht="15.75" customHeight="1">
      <c r="U520" s="24"/>
    </row>
    <row r="521" spans="21:21" ht="15.75" customHeight="1">
      <c r="U521" s="24"/>
    </row>
    <row r="522" spans="21:21" ht="15.75" customHeight="1">
      <c r="U522" s="24"/>
    </row>
    <row r="523" spans="21:21" ht="15.75" customHeight="1">
      <c r="U523" s="24"/>
    </row>
    <row r="524" spans="21:21" ht="15.75" customHeight="1">
      <c r="U524" s="24"/>
    </row>
    <row r="525" spans="21:21" ht="15.75" customHeight="1">
      <c r="U525" s="24"/>
    </row>
    <row r="526" spans="21:21" ht="15.75" customHeight="1">
      <c r="U526" s="24"/>
    </row>
    <row r="527" spans="21:21" ht="15.75" customHeight="1">
      <c r="U527" s="24"/>
    </row>
    <row r="528" spans="21:21" ht="15.75" customHeight="1">
      <c r="U528" s="24"/>
    </row>
    <row r="529" spans="21:21" ht="15.75" customHeight="1">
      <c r="U529" s="24"/>
    </row>
    <row r="530" spans="21:21" ht="15.75" customHeight="1">
      <c r="U530" s="24"/>
    </row>
    <row r="531" spans="21:21" ht="15.75" customHeight="1">
      <c r="U531" s="24"/>
    </row>
    <row r="532" spans="21:21" ht="15.75" customHeight="1">
      <c r="U532" s="24"/>
    </row>
    <row r="533" spans="21:21" ht="15.75" customHeight="1">
      <c r="U533" s="24"/>
    </row>
    <row r="534" spans="21:21" ht="15.75" customHeight="1">
      <c r="U534" s="24"/>
    </row>
    <row r="535" spans="21:21" ht="15.75" customHeight="1">
      <c r="U535" s="24"/>
    </row>
    <row r="536" spans="21:21" ht="15.75" customHeight="1">
      <c r="U536" s="24"/>
    </row>
    <row r="537" spans="21:21" ht="15.75" customHeight="1">
      <c r="U537" s="24"/>
    </row>
    <row r="538" spans="21:21" ht="15.75" customHeight="1">
      <c r="U538" s="24"/>
    </row>
    <row r="539" spans="21:21" ht="15.75" customHeight="1">
      <c r="U539" s="24"/>
    </row>
    <row r="540" spans="21:21" ht="15.75" customHeight="1">
      <c r="U540" s="24"/>
    </row>
    <row r="541" spans="21:21" ht="15.75" customHeight="1">
      <c r="U541" s="24"/>
    </row>
    <row r="542" spans="21:21" ht="15.75" customHeight="1">
      <c r="U542" s="24"/>
    </row>
    <row r="543" spans="21:21" ht="15.75" customHeight="1">
      <c r="U543" s="24"/>
    </row>
    <row r="544" spans="21:21" ht="15.75" customHeight="1">
      <c r="U544" s="24"/>
    </row>
    <row r="545" spans="21:21" ht="15.75" customHeight="1">
      <c r="U545" s="24"/>
    </row>
    <row r="546" spans="21:21" ht="15.75" customHeight="1">
      <c r="U546" s="24"/>
    </row>
    <row r="547" spans="21:21" ht="15.75" customHeight="1">
      <c r="U547" s="24"/>
    </row>
    <row r="548" spans="21:21" ht="15.75" customHeight="1">
      <c r="U548" s="24"/>
    </row>
    <row r="549" spans="21:21" ht="15.75" customHeight="1">
      <c r="U549" s="24"/>
    </row>
    <row r="550" spans="21:21" ht="15.75" customHeight="1">
      <c r="U550" s="24"/>
    </row>
    <row r="551" spans="21:21" ht="15.75" customHeight="1">
      <c r="U551" s="24"/>
    </row>
    <row r="552" spans="21:21" ht="15.75" customHeight="1">
      <c r="U552" s="24"/>
    </row>
    <row r="553" spans="21:21" ht="15.75" customHeight="1">
      <c r="U553" s="24"/>
    </row>
    <row r="554" spans="21:21" ht="15.75" customHeight="1">
      <c r="U554" s="24"/>
    </row>
    <row r="555" spans="21:21" ht="15.75" customHeight="1">
      <c r="U555" s="24"/>
    </row>
    <row r="556" spans="21:21" ht="15.75" customHeight="1">
      <c r="U556" s="24"/>
    </row>
    <row r="557" spans="21:21" ht="15.75" customHeight="1">
      <c r="U557" s="24"/>
    </row>
    <row r="558" spans="21:21" ht="15.75" customHeight="1">
      <c r="U558" s="24"/>
    </row>
    <row r="559" spans="21:21" ht="15.75" customHeight="1">
      <c r="U559" s="24"/>
    </row>
    <row r="560" spans="21:21" ht="15.75" customHeight="1">
      <c r="U560" s="24"/>
    </row>
    <row r="561" spans="21:21" ht="15.75" customHeight="1">
      <c r="U561" s="24"/>
    </row>
    <row r="562" spans="21:21" ht="15.75" customHeight="1">
      <c r="U562" s="24"/>
    </row>
    <row r="563" spans="21:21" ht="15.75" customHeight="1">
      <c r="U563" s="24"/>
    </row>
    <row r="564" spans="21:21" ht="15.75" customHeight="1">
      <c r="U564" s="24"/>
    </row>
    <row r="565" spans="21:21" ht="15.75" customHeight="1">
      <c r="U565" s="24"/>
    </row>
    <row r="566" spans="21:21" ht="15.75" customHeight="1">
      <c r="U566" s="24"/>
    </row>
    <row r="567" spans="21:21" ht="15.75" customHeight="1">
      <c r="U567" s="24"/>
    </row>
    <row r="568" spans="21:21" ht="15.75" customHeight="1">
      <c r="U568" s="24"/>
    </row>
    <row r="569" spans="21:21" ht="15.75" customHeight="1">
      <c r="U569" s="24"/>
    </row>
    <row r="570" spans="21:21" ht="15.75" customHeight="1">
      <c r="U570" s="24"/>
    </row>
    <row r="571" spans="21:21" ht="15.75" customHeight="1">
      <c r="U571" s="24"/>
    </row>
    <row r="572" spans="21:21" ht="15.75" customHeight="1">
      <c r="U572" s="24"/>
    </row>
    <row r="573" spans="21:21" ht="15.75" customHeight="1">
      <c r="U573" s="24"/>
    </row>
    <row r="574" spans="21:21" ht="15.75" customHeight="1">
      <c r="U574" s="24"/>
    </row>
    <row r="575" spans="21:21" ht="15.75" customHeight="1">
      <c r="U575" s="24"/>
    </row>
    <row r="576" spans="21:21" ht="15.75" customHeight="1">
      <c r="U576" s="24"/>
    </row>
    <row r="577" spans="21:21" ht="15.75" customHeight="1">
      <c r="U577" s="24"/>
    </row>
    <row r="578" spans="21:21" ht="15.75" customHeight="1">
      <c r="U578" s="24"/>
    </row>
    <row r="579" spans="21:21" ht="15.75" customHeight="1">
      <c r="U579" s="24"/>
    </row>
    <row r="580" spans="21:21" ht="15.75" customHeight="1">
      <c r="U580" s="24"/>
    </row>
    <row r="581" spans="21:21" ht="15.75" customHeight="1">
      <c r="U581" s="24"/>
    </row>
    <row r="582" spans="21:21" ht="15.75" customHeight="1">
      <c r="U582" s="24"/>
    </row>
    <row r="583" spans="21:21" ht="15.75" customHeight="1">
      <c r="U583" s="24"/>
    </row>
    <row r="584" spans="21:21" ht="15.75" customHeight="1">
      <c r="U584" s="24"/>
    </row>
    <row r="585" spans="21:21" ht="15.75" customHeight="1">
      <c r="U585" s="24"/>
    </row>
    <row r="586" spans="21:21" ht="15.75" customHeight="1">
      <c r="U586" s="24"/>
    </row>
    <row r="587" spans="21:21" ht="15.75" customHeight="1">
      <c r="U587" s="24"/>
    </row>
    <row r="588" spans="21:21" ht="15.75" customHeight="1">
      <c r="U588" s="24"/>
    </row>
    <row r="589" spans="21:21" ht="15.75" customHeight="1">
      <c r="U589" s="24"/>
    </row>
    <row r="590" spans="21:21" ht="15.75" customHeight="1">
      <c r="U590" s="24"/>
    </row>
    <row r="591" spans="21:21" ht="15.75" customHeight="1">
      <c r="U591" s="24"/>
    </row>
    <row r="592" spans="21:21" ht="15.75" customHeight="1">
      <c r="U592" s="24"/>
    </row>
    <row r="593" spans="21:21" ht="15.75" customHeight="1">
      <c r="U593" s="24"/>
    </row>
    <row r="594" spans="21:21" ht="15.75" customHeight="1">
      <c r="U594" s="24"/>
    </row>
    <row r="595" spans="21:21" ht="15.75" customHeight="1">
      <c r="U595" s="24"/>
    </row>
    <row r="596" spans="21:21" ht="15.75" customHeight="1">
      <c r="U596" s="24"/>
    </row>
    <row r="597" spans="21:21" ht="15.75" customHeight="1">
      <c r="U597" s="24"/>
    </row>
    <row r="598" spans="21:21" ht="15.75" customHeight="1">
      <c r="U598" s="24"/>
    </row>
    <row r="599" spans="21:21" ht="15.75" customHeight="1">
      <c r="U599" s="24"/>
    </row>
    <row r="600" spans="21:21" ht="15.75" customHeight="1">
      <c r="U600" s="24"/>
    </row>
    <row r="601" spans="21:21" ht="15.75" customHeight="1">
      <c r="U601" s="24"/>
    </row>
    <row r="602" spans="21:21" ht="15.75" customHeight="1">
      <c r="U602" s="24"/>
    </row>
    <row r="603" spans="21:21" ht="15.75" customHeight="1">
      <c r="U603" s="24"/>
    </row>
    <row r="604" spans="21:21" ht="15.75" customHeight="1">
      <c r="U604" s="24"/>
    </row>
    <row r="605" spans="21:21" ht="15.75" customHeight="1">
      <c r="U605" s="24"/>
    </row>
    <row r="606" spans="21:21" ht="15.75" customHeight="1">
      <c r="U606" s="24"/>
    </row>
    <row r="607" spans="21:21" ht="15.75" customHeight="1">
      <c r="U607" s="24"/>
    </row>
    <row r="608" spans="21:21" ht="15.75" customHeight="1">
      <c r="U608" s="24"/>
    </row>
    <row r="609" spans="21:21" ht="15.75" customHeight="1">
      <c r="U609" s="24"/>
    </row>
    <row r="610" spans="21:21" ht="15.75" customHeight="1">
      <c r="U610" s="24"/>
    </row>
    <row r="611" spans="21:21" ht="15.75" customHeight="1">
      <c r="U611" s="24"/>
    </row>
    <row r="612" spans="21:21" ht="15.75" customHeight="1">
      <c r="U612" s="24"/>
    </row>
    <row r="613" spans="21:21" ht="15.75" customHeight="1">
      <c r="U613" s="24"/>
    </row>
    <row r="614" spans="21:21" ht="15.75" customHeight="1">
      <c r="U614" s="24"/>
    </row>
    <row r="615" spans="21:21" ht="15.75" customHeight="1">
      <c r="U615" s="24"/>
    </row>
    <row r="616" spans="21:21" ht="15.75" customHeight="1">
      <c r="U616" s="24"/>
    </row>
    <row r="617" spans="21:21" ht="15.75" customHeight="1">
      <c r="U617" s="24"/>
    </row>
    <row r="618" spans="21:21" ht="15.75" customHeight="1">
      <c r="U618" s="24"/>
    </row>
    <row r="619" spans="21:21" ht="15.75" customHeight="1">
      <c r="U619" s="24"/>
    </row>
    <row r="620" spans="21:21" ht="15.75" customHeight="1">
      <c r="U620" s="24"/>
    </row>
    <row r="621" spans="21:21" ht="15.75" customHeight="1">
      <c r="U621" s="24"/>
    </row>
    <row r="622" spans="21:21" ht="15.75" customHeight="1">
      <c r="U622" s="24"/>
    </row>
    <row r="623" spans="21:21" ht="15.75" customHeight="1">
      <c r="U623" s="24"/>
    </row>
    <row r="624" spans="21:21" ht="15.75" customHeight="1">
      <c r="U624" s="24"/>
    </row>
    <row r="625" spans="21:21" ht="15.75" customHeight="1">
      <c r="U625" s="24"/>
    </row>
    <row r="626" spans="21:21" ht="15.75" customHeight="1">
      <c r="U626" s="24"/>
    </row>
    <row r="627" spans="21:21" ht="15.75" customHeight="1">
      <c r="U627" s="24"/>
    </row>
    <row r="628" spans="21:21" ht="15.75" customHeight="1">
      <c r="U628" s="24"/>
    </row>
    <row r="629" spans="21:21" ht="15.75" customHeight="1">
      <c r="U629" s="24"/>
    </row>
    <row r="630" spans="21:21" ht="15.75" customHeight="1">
      <c r="U630" s="24"/>
    </row>
    <row r="631" spans="21:21" ht="15.75" customHeight="1">
      <c r="U631" s="24"/>
    </row>
    <row r="632" spans="21:21" ht="15.75" customHeight="1">
      <c r="U632" s="24"/>
    </row>
    <row r="633" spans="21:21" ht="15.75" customHeight="1">
      <c r="U633" s="24"/>
    </row>
    <row r="634" spans="21:21" ht="15.75" customHeight="1">
      <c r="U634" s="24"/>
    </row>
    <row r="635" spans="21:21" ht="15.75" customHeight="1">
      <c r="U635" s="24"/>
    </row>
    <row r="636" spans="21:21" ht="15.75" customHeight="1">
      <c r="U636" s="24"/>
    </row>
    <row r="637" spans="21:21" ht="15.75" customHeight="1">
      <c r="U637" s="24"/>
    </row>
    <row r="638" spans="21:21" ht="15.75" customHeight="1">
      <c r="U638" s="24"/>
    </row>
    <row r="639" spans="21:21" ht="15.75" customHeight="1">
      <c r="U639" s="24"/>
    </row>
    <row r="640" spans="21:21" ht="15.75" customHeight="1">
      <c r="U640" s="24"/>
    </row>
    <row r="641" spans="21:21" ht="15.75" customHeight="1">
      <c r="U641" s="24"/>
    </row>
    <row r="642" spans="21:21" ht="15.75" customHeight="1">
      <c r="U642" s="24"/>
    </row>
    <row r="643" spans="21:21" ht="15.75" customHeight="1">
      <c r="U643" s="24"/>
    </row>
    <row r="644" spans="21:21" ht="15.75" customHeight="1">
      <c r="U644" s="24"/>
    </row>
    <row r="645" spans="21:21" ht="15.75" customHeight="1">
      <c r="U645" s="24"/>
    </row>
    <row r="646" spans="21:21" ht="15.75" customHeight="1">
      <c r="U646" s="24"/>
    </row>
    <row r="647" spans="21:21" ht="15.75" customHeight="1">
      <c r="U647" s="24"/>
    </row>
    <row r="648" spans="21:21" ht="15.75" customHeight="1">
      <c r="U648" s="24"/>
    </row>
    <row r="649" spans="21:21" ht="15.75" customHeight="1">
      <c r="U649" s="24"/>
    </row>
    <row r="650" spans="21:21" ht="15.75" customHeight="1">
      <c r="U650" s="24"/>
    </row>
    <row r="651" spans="21:21" ht="15.75" customHeight="1">
      <c r="U651" s="24"/>
    </row>
    <row r="652" spans="21:21" ht="15.75" customHeight="1">
      <c r="U652" s="24"/>
    </row>
    <row r="653" spans="21:21" ht="15.75" customHeight="1">
      <c r="U653" s="24"/>
    </row>
    <row r="654" spans="21:21" ht="15.75" customHeight="1">
      <c r="U654" s="24"/>
    </row>
    <row r="655" spans="21:21" ht="15.75" customHeight="1">
      <c r="U655" s="24"/>
    </row>
    <row r="656" spans="21:21" ht="15.75" customHeight="1">
      <c r="U656" s="24"/>
    </row>
    <row r="657" spans="21:21" ht="15.75" customHeight="1">
      <c r="U657" s="24"/>
    </row>
    <row r="658" spans="21:21" ht="15.75" customHeight="1">
      <c r="U658" s="24"/>
    </row>
    <row r="659" spans="21:21" ht="15.75" customHeight="1">
      <c r="U659" s="24"/>
    </row>
    <row r="660" spans="21:21" ht="15.75" customHeight="1">
      <c r="U660" s="24"/>
    </row>
    <row r="661" spans="21:21" ht="15.75" customHeight="1">
      <c r="U661" s="24"/>
    </row>
    <row r="662" spans="21:21" ht="15.75" customHeight="1">
      <c r="U662" s="24"/>
    </row>
    <row r="663" spans="21:21" ht="15.75" customHeight="1">
      <c r="U663" s="24"/>
    </row>
    <row r="664" spans="21:21" ht="15.75" customHeight="1">
      <c r="U664" s="24"/>
    </row>
    <row r="665" spans="21:21" ht="15.75" customHeight="1">
      <c r="U665" s="24"/>
    </row>
    <row r="666" spans="21:21" ht="15.75" customHeight="1">
      <c r="U666" s="24"/>
    </row>
    <row r="667" spans="21:21" ht="15.75" customHeight="1">
      <c r="U667" s="24"/>
    </row>
    <row r="668" spans="21:21" ht="15.75" customHeight="1">
      <c r="U668" s="24"/>
    </row>
    <row r="669" spans="21:21" ht="15.75" customHeight="1">
      <c r="U669" s="24"/>
    </row>
    <row r="670" spans="21:21" ht="15.75" customHeight="1">
      <c r="U670" s="24"/>
    </row>
    <row r="671" spans="21:21" ht="15.75" customHeight="1">
      <c r="U671" s="24"/>
    </row>
    <row r="672" spans="21:21" ht="15.75" customHeight="1">
      <c r="U672" s="24"/>
    </row>
    <row r="673" spans="21:21" ht="15.75" customHeight="1">
      <c r="U673" s="24"/>
    </row>
    <row r="674" spans="21:21" ht="15.75" customHeight="1">
      <c r="U674" s="24"/>
    </row>
    <row r="675" spans="21:21" ht="15.75" customHeight="1">
      <c r="U675" s="24"/>
    </row>
    <row r="676" spans="21:21" ht="15.75" customHeight="1">
      <c r="U676" s="24"/>
    </row>
    <row r="677" spans="21:21" ht="15.75" customHeight="1">
      <c r="U677" s="24"/>
    </row>
    <row r="678" spans="21:21" ht="15.75" customHeight="1">
      <c r="U678" s="24"/>
    </row>
    <row r="679" spans="21:21" ht="15.75" customHeight="1">
      <c r="U679" s="24"/>
    </row>
    <row r="680" spans="21:21" ht="15.75" customHeight="1">
      <c r="U680" s="24"/>
    </row>
    <row r="681" spans="21:21" ht="15.75" customHeight="1">
      <c r="U681" s="24"/>
    </row>
    <row r="682" spans="21:21" ht="15.75" customHeight="1">
      <c r="U682" s="24"/>
    </row>
    <row r="683" spans="21:21" ht="15.75" customHeight="1">
      <c r="U683" s="24"/>
    </row>
    <row r="684" spans="21:21" ht="15.75" customHeight="1">
      <c r="U684" s="24"/>
    </row>
    <row r="685" spans="21:21" ht="15.75" customHeight="1">
      <c r="U685" s="24"/>
    </row>
    <row r="686" spans="21:21" ht="15.75" customHeight="1">
      <c r="U686" s="24"/>
    </row>
    <row r="687" spans="21:21" ht="15.75" customHeight="1">
      <c r="U687" s="24"/>
    </row>
    <row r="688" spans="21:21" ht="15.75" customHeight="1">
      <c r="U688" s="24"/>
    </row>
    <row r="689" spans="21:21" ht="15.75" customHeight="1">
      <c r="U689" s="24"/>
    </row>
    <row r="690" spans="21:21" ht="15.75" customHeight="1">
      <c r="U690" s="24"/>
    </row>
    <row r="691" spans="21:21" ht="15.75" customHeight="1">
      <c r="U691" s="24"/>
    </row>
    <row r="692" spans="21:21" ht="15.75" customHeight="1">
      <c r="U692" s="24"/>
    </row>
    <row r="693" spans="21:21" ht="15.75" customHeight="1">
      <c r="U693" s="24"/>
    </row>
    <row r="694" spans="21:21" ht="15.75" customHeight="1">
      <c r="U694" s="24"/>
    </row>
    <row r="695" spans="21:21" ht="15.75" customHeight="1">
      <c r="U695" s="24"/>
    </row>
    <row r="696" spans="21:21" ht="15.75" customHeight="1">
      <c r="U696" s="24"/>
    </row>
    <row r="697" spans="21:21" ht="15.75" customHeight="1">
      <c r="U697" s="24"/>
    </row>
    <row r="698" spans="21:21" ht="15.75" customHeight="1">
      <c r="U698" s="24"/>
    </row>
    <row r="699" spans="21:21" ht="15.75" customHeight="1">
      <c r="U699" s="24"/>
    </row>
    <row r="700" spans="21:21" ht="15.75" customHeight="1">
      <c r="U700" s="24"/>
    </row>
    <row r="701" spans="21:21" ht="15.75" customHeight="1">
      <c r="U701" s="24"/>
    </row>
    <row r="702" spans="21:21" ht="15.75" customHeight="1">
      <c r="U702" s="24"/>
    </row>
    <row r="703" spans="21:21" ht="15.75" customHeight="1">
      <c r="U703" s="24"/>
    </row>
    <row r="704" spans="21:21" ht="15.75" customHeight="1">
      <c r="U704" s="24"/>
    </row>
    <row r="705" spans="21:21" ht="15.75" customHeight="1">
      <c r="U705" s="24"/>
    </row>
    <row r="706" spans="21:21" ht="15.75" customHeight="1">
      <c r="U706" s="24"/>
    </row>
    <row r="707" spans="21:21" ht="15.75" customHeight="1">
      <c r="U707" s="24"/>
    </row>
    <row r="708" spans="21:21" ht="15.75" customHeight="1">
      <c r="U708" s="24"/>
    </row>
    <row r="709" spans="21:21" ht="15.75" customHeight="1">
      <c r="U709" s="24"/>
    </row>
    <row r="710" spans="21:21" ht="15.75" customHeight="1">
      <c r="U710" s="24"/>
    </row>
    <row r="711" spans="21:21" ht="15.75" customHeight="1">
      <c r="U711" s="24"/>
    </row>
    <row r="712" spans="21:21" ht="15.75" customHeight="1">
      <c r="U712" s="24"/>
    </row>
    <row r="713" spans="21:21" ht="15.75" customHeight="1">
      <c r="U713" s="24"/>
    </row>
    <row r="714" spans="21:21" ht="15.75" customHeight="1">
      <c r="U714" s="24"/>
    </row>
    <row r="715" spans="21:21" ht="15.75" customHeight="1">
      <c r="U715" s="24"/>
    </row>
    <row r="716" spans="21:21" ht="15.75" customHeight="1">
      <c r="U716" s="24"/>
    </row>
    <row r="717" spans="21:21" ht="15.75" customHeight="1">
      <c r="U717" s="24"/>
    </row>
    <row r="718" spans="21:21" ht="15.75" customHeight="1">
      <c r="U718" s="24"/>
    </row>
    <row r="719" spans="21:21" ht="15.75" customHeight="1">
      <c r="U719" s="24"/>
    </row>
    <row r="720" spans="21:21" ht="15.75" customHeight="1">
      <c r="U720" s="24"/>
    </row>
    <row r="721" spans="21:21" ht="15.75" customHeight="1">
      <c r="U721" s="24"/>
    </row>
    <row r="722" spans="21:21" ht="15.75" customHeight="1">
      <c r="U722" s="24"/>
    </row>
    <row r="723" spans="21:21" ht="15.75" customHeight="1">
      <c r="U723" s="24"/>
    </row>
    <row r="724" spans="21:21" ht="15.75" customHeight="1">
      <c r="U724" s="24"/>
    </row>
    <row r="725" spans="21:21" ht="15.75" customHeight="1">
      <c r="U725" s="24"/>
    </row>
    <row r="726" spans="21:21" ht="15.75" customHeight="1">
      <c r="U726" s="24"/>
    </row>
    <row r="727" spans="21:21" ht="15.75" customHeight="1">
      <c r="U727" s="24"/>
    </row>
    <row r="728" spans="21:21" ht="15.75" customHeight="1">
      <c r="U728" s="24"/>
    </row>
    <row r="729" spans="21:21" ht="15.75" customHeight="1">
      <c r="U729" s="24"/>
    </row>
    <row r="730" spans="21:21" ht="15.75" customHeight="1">
      <c r="U730" s="24"/>
    </row>
    <row r="731" spans="21:21" ht="15.75" customHeight="1">
      <c r="U731" s="24"/>
    </row>
    <row r="732" spans="21:21" ht="15.75" customHeight="1">
      <c r="U732" s="24"/>
    </row>
    <row r="733" spans="21:21" ht="15.75" customHeight="1">
      <c r="U733" s="24"/>
    </row>
    <row r="734" spans="21:21" ht="15.75" customHeight="1">
      <c r="U734" s="24"/>
    </row>
    <row r="735" spans="21:21" ht="15.75" customHeight="1">
      <c r="U735" s="24"/>
    </row>
    <row r="736" spans="21:21" ht="15.75" customHeight="1">
      <c r="U736" s="24"/>
    </row>
    <row r="737" spans="21:21" ht="15.75" customHeight="1">
      <c r="U737" s="24"/>
    </row>
    <row r="738" spans="21:21" ht="15.75" customHeight="1">
      <c r="U738" s="24"/>
    </row>
    <row r="739" spans="21:21" ht="15.75" customHeight="1">
      <c r="U739" s="24"/>
    </row>
    <row r="740" spans="21:21" ht="15.75" customHeight="1">
      <c r="U740" s="24"/>
    </row>
    <row r="741" spans="21:21" ht="15.75" customHeight="1">
      <c r="U741" s="24"/>
    </row>
    <row r="742" spans="21:21" ht="15.75" customHeight="1">
      <c r="U742" s="24"/>
    </row>
    <row r="743" spans="21:21" ht="15.75" customHeight="1">
      <c r="U743" s="24"/>
    </row>
    <row r="744" spans="21:21" ht="15.75" customHeight="1">
      <c r="U744" s="24"/>
    </row>
    <row r="745" spans="21:21" ht="15.75" customHeight="1">
      <c r="U745" s="24"/>
    </row>
    <row r="746" spans="21:21" ht="15.75" customHeight="1">
      <c r="U746" s="24"/>
    </row>
    <row r="747" spans="21:21" ht="15.75" customHeight="1">
      <c r="U747" s="24"/>
    </row>
    <row r="748" spans="21:21" ht="15.75" customHeight="1">
      <c r="U748" s="24"/>
    </row>
    <row r="749" spans="21:21" ht="15.75" customHeight="1">
      <c r="U749" s="24"/>
    </row>
    <row r="750" spans="21:21" ht="15.75" customHeight="1">
      <c r="U750" s="24"/>
    </row>
    <row r="751" spans="21:21" ht="15.75" customHeight="1">
      <c r="U751" s="24"/>
    </row>
    <row r="752" spans="21:21" ht="15.75" customHeight="1">
      <c r="U752" s="24"/>
    </row>
    <row r="753" spans="21:21" ht="15.75" customHeight="1">
      <c r="U753" s="24"/>
    </row>
    <row r="754" spans="21:21" ht="15.75" customHeight="1">
      <c r="U754" s="24"/>
    </row>
    <row r="755" spans="21:21" ht="15.75" customHeight="1">
      <c r="U755" s="24"/>
    </row>
    <row r="756" spans="21:21" ht="15.75" customHeight="1">
      <c r="U756" s="24"/>
    </row>
    <row r="757" spans="21:21" ht="15.75" customHeight="1">
      <c r="U757" s="24"/>
    </row>
    <row r="758" spans="21:21" ht="15.75" customHeight="1">
      <c r="U758" s="24"/>
    </row>
    <row r="759" spans="21:21" ht="15.75" customHeight="1">
      <c r="U759" s="24"/>
    </row>
    <row r="760" spans="21:21" ht="15.75" customHeight="1">
      <c r="U760" s="24"/>
    </row>
    <row r="761" spans="21:21" ht="15.75" customHeight="1">
      <c r="U761" s="24"/>
    </row>
    <row r="762" spans="21:21" ht="15.75" customHeight="1">
      <c r="U762" s="24"/>
    </row>
    <row r="763" spans="21:21" ht="15.75" customHeight="1">
      <c r="U763" s="24"/>
    </row>
    <row r="764" spans="21:21" ht="15.75" customHeight="1">
      <c r="U764" s="24"/>
    </row>
    <row r="765" spans="21:21" ht="15.75" customHeight="1">
      <c r="U765" s="24"/>
    </row>
    <row r="766" spans="21:21" ht="15.75" customHeight="1">
      <c r="U766" s="24"/>
    </row>
    <row r="767" spans="21:21" ht="15.75" customHeight="1">
      <c r="U767" s="24"/>
    </row>
    <row r="768" spans="21:21" ht="15.75" customHeight="1">
      <c r="U768" s="24"/>
    </row>
    <row r="769" spans="21:21" ht="15.75" customHeight="1">
      <c r="U769" s="24"/>
    </row>
    <row r="770" spans="21:21" ht="15.75" customHeight="1">
      <c r="U770" s="24"/>
    </row>
    <row r="771" spans="21:21" ht="15.75" customHeight="1">
      <c r="U771" s="24"/>
    </row>
    <row r="772" spans="21:21" ht="15.75" customHeight="1">
      <c r="U772" s="24"/>
    </row>
    <row r="773" spans="21:21" ht="15.75" customHeight="1">
      <c r="U773" s="24"/>
    </row>
    <row r="774" spans="21:21" ht="15.75" customHeight="1">
      <c r="U774" s="24"/>
    </row>
    <row r="775" spans="21:21" ht="15.75" customHeight="1">
      <c r="U775" s="24"/>
    </row>
    <row r="776" spans="21:21" ht="15.75" customHeight="1">
      <c r="U776" s="24"/>
    </row>
    <row r="777" spans="21:21" ht="15.75" customHeight="1">
      <c r="U777" s="24"/>
    </row>
    <row r="778" spans="21:21" ht="15.75" customHeight="1">
      <c r="U778" s="24"/>
    </row>
    <row r="779" spans="21:21" ht="15.75" customHeight="1">
      <c r="U779" s="24"/>
    </row>
    <row r="780" spans="21:21" ht="15.75" customHeight="1">
      <c r="U780" s="24"/>
    </row>
    <row r="781" spans="21:21" ht="15.75" customHeight="1">
      <c r="U781" s="24"/>
    </row>
    <row r="782" spans="21:21" ht="15.75" customHeight="1">
      <c r="U782" s="24"/>
    </row>
    <row r="783" spans="21:21" ht="15.75" customHeight="1">
      <c r="U783" s="24"/>
    </row>
    <row r="784" spans="21:21" ht="15.75" customHeight="1">
      <c r="U784" s="24"/>
    </row>
    <row r="785" spans="21:21" ht="15.75" customHeight="1">
      <c r="U785" s="24"/>
    </row>
    <row r="786" spans="21:21" ht="15.75" customHeight="1">
      <c r="U786" s="24"/>
    </row>
    <row r="787" spans="21:21" ht="15.75" customHeight="1">
      <c r="U787" s="24"/>
    </row>
    <row r="788" spans="21:21" ht="15.75" customHeight="1">
      <c r="U788" s="24"/>
    </row>
    <row r="789" spans="21:21" ht="15.75" customHeight="1">
      <c r="U789" s="24"/>
    </row>
    <row r="790" spans="21:21" ht="15.75" customHeight="1">
      <c r="U790" s="24"/>
    </row>
    <row r="791" spans="21:21" ht="15.75" customHeight="1">
      <c r="U791" s="24"/>
    </row>
    <row r="792" spans="21:21" ht="15.75" customHeight="1">
      <c r="U792" s="24"/>
    </row>
    <row r="793" spans="21:21" ht="15.75" customHeight="1">
      <c r="U793" s="24"/>
    </row>
    <row r="794" spans="21:21" ht="15.75" customHeight="1">
      <c r="U794" s="24"/>
    </row>
    <row r="795" spans="21:21" ht="15.75" customHeight="1">
      <c r="U795" s="24"/>
    </row>
    <row r="796" spans="21:21" ht="15.75" customHeight="1">
      <c r="U796" s="24"/>
    </row>
    <row r="797" spans="21:21" ht="15.75" customHeight="1">
      <c r="U797" s="24"/>
    </row>
    <row r="798" spans="21:21" ht="15.75" customHeight="1">
      <c r="U798" s="24"/>
    </row>
    <row r="799" spans="21:21" ht="15.75" customHeight="1">
      <c r="U799" s="24"/>
    </row>
    <row r="800" spans="21:21" ht="15.75" customHeight="1">
      <c r="U800" s="24"/>
    </row>
    <row r="801" spans="21:21" ht="15.75" customHeight="1">
      <c r="U801" s="24"/>
    </row>
    <row r="802" spans="21:21" ht="15.75" customHeight="1">
      <c r="U802" s="24"/>
    </row>
    <row r="803" spans="21:21" ht="15.75" customHeight="1">
      <c r="U803" s="24"/>
    </row>
    <row r="804" spans="21:21" ht="15.75" customHeight="1">
      <c r="U804" s="24"/>
    </row>
    <row r="805" spans="21:21" ht="15.75" customHeight="1">
      <c r="U805" s="24"/>
    </row>
    <row r="806" spans="21:21" ht="15.75" customHeight="1">
      <c r="U806" s="24"/>
    </row>
    <row r="807" spans="21:21" ht="15.75" customHeight="1">
      <c r="U807" s="24"/>
    </row>
    <row r="808" spans="21:21" ht="15.75" customHeight="1">
      <c r="U808" s="24"/>
    </row>
    <row r="809" spans="21:21" ht="15.75" customHeight="1">
      <c r="U809" s="24"/>
    </row>
    <row r="810" spans="21:21" ht="15.75" customHeight="1">
      <c r="U810" s="24"/>
    </row>
    <row r="811" spans="21:21" ht="15.75" customHeight="1">
      <c r="U811" s="24"/>
    </row>
    <row r="812" spans="21:21" ht="15.75" customHeight="1">
      <c r="U812" s="24"/>
    </row>
    <row r="813" spans="21:21" ht="15.75" customHeight="1">
      <c r="U813" s="24"/>
    </row>
    <row r="814" spans="21:21" ht="15.75" customHeight="1">
      <c r="U814" s="24"/>
    </row>
    <row r="815" spans="21:21" ht="15.75" customHeight="1">
      <c r="U815" s="24"/>
    </row>
    <row r="816" spans="21:21" ht="15.75" customHeight="1">
      <c r="U816" s="24"/>
    </row>
    <row r="817" spans="21:21" ht="15.75" customHeight="1">
      <c r="U817" s="24"/>
    </row>
    <row r="818" spans="21:21" ht="15.75" customHeight="1">
      <c r="U818" s="24"/>
    </row>
    <row r="819" spans="21:21" ht="15.75" customHeight="1">
      <c r="U819" s="24"/>
    </row>
    <row r="820" spans="21:21" ht="15.75" customHeight="1">
      <c r="U820" s="24"/>
    </row>
    <row r="821" spans="21:21" ht="15.75" customHeight="1">
      <c r="U821" s="24"/>
    </row>
    <row r="822" spans="21:21" ht="15.75" customHeight="1">
      <c r="U822" s="24"/>
    </row>
    <row r="823" spans="21:21" ht="15.75" customHeight="1">
      <c r="U823" s="24"/>
    </row>
    <row r="824" spans="21:21" ht="15.75" customHeight="1">
      <c r="U824" s="24"/>
    </row>
    <row r="825" spans="21:21" ht="15.75" customHeight="1">
      <c r="U825" s="24"/>
    </row>
    <row r="826" spans="21:21" ht="15.75" customHeight="1">
      <c r="U826" s="24"/>
    </row>
    <row r="827" spans="21:21" ht="15.75" customHeight="1">
      <c r="U827" s="24"/>
    </row>
    <row r="828" spans="21:21" ht="15.75" customHeight="1">
      <c r="U828" s="24"/>
    </row>
    <row r="829" spans="21:21" ht="15.75" customHeight="1">
      <c r="U829" s="24"/>
    </row>
    <row r="830" spans="21:21" ht="15.75" customHeight="1">
      <c r="U830" s="24"/>
    </row>
    <row r="831" spans="21:21" ht="15.75" customHeight="1">
      <c r="U831" s="24"/>
    </row>
    <row r="832" spans="21:21" ht="15.75" customHeight="1">
      <c r="U832" s="24"/>
    </row>
    <row r="833" spans="21:21" ht="15.75" customHeight="1">
      <c r="U833" s="24"/>
    </row>
    <row r="834" spans="21:21" ht="15.75" customHeight="1">
      <c r="U834" s="24"/>
    </row>
    <row r="835" spans="21:21" ht="15.75" customHeight="1">
      <c r="U835" s="24"/>
    </row>
    <row r="836" spans="21:21" ht="15.75" customHeight="1">
      <c r="U836" s="24"/>
    </row>
    <row r="837" spans="21:21" ht="15.75" customHeight="1">
      <c r="U837" s="24"/>
    </row>
    <row r="838" spans="21:21" ht="15.75" customHeight="1">
      <c r="U838" s="24"/>
    </row>
    <row r="839" spans="21:21" ht="15.75" customHeight="1">
      <c r="U839" s="24"/>
    </row>
    <row r="840" spans="21:21" ht="15.75" customHeight="1">
      <c r="U840" s="24"/>
    </row>
    <row r="841" spans="21:21" ht="15.75" customHeight="1">
      <c r="U841" s="24"/>
    </row>
    <row r="842" spans="21:21" ht="15.75" customHeight="1">
      <c r="U842" s="24"/>
    </row>
    <row r="843" spans="21:21" ht="15.75" customHeight="1">
      <c r="U843" s="24"/>
    </row>
    <row r="844" spans="21:21" ht="15.75" customHeight="1">
      <c r="U844" s="24"/>
    </row>
    <row r="845" spans="21:21" ht="15.75" customHeight="1">
      <c r="U845" s="24"/>
    </row>
    <row r="846" spans="21:21" ht="15.75" customHeight="1">
      <c r="U846" s="24"/>
    </row>
    <row r="847" spans="21:21" ht="15.75" customHeight="1">
      <c r="U847" s="24"/>
    </row>
    <row r="848" spans="21:21" ht="15.75" customHeight="1">
      <c r="U848" s="24"/>
    </row>
    <row r="849" spans="21:21" ht="15.75" customHeight="1">
      <c r="U849" s="24"/>
    </row>
    <row r="850" spans="21:21" ht="15.75" customHeight="1">
      <c r="U850" s="24"/>
    </row>
    <row r="851" spans="21:21" ht="15.75" customHeight="1">
      <c r="U851" s="24"/>
    </row>
    <row r="852" spans="21:21" ht="15.75" customHeight="1">
      <c r="U852" s="24"/>
    </row>
    <row r="853" spans="21:21" ht="15.75" customHeight="1">
      <c r="U853" s="24"/>
    </row>
    <row r="854" spans="21:21" ht="15.75" customHeight="1">
      <c r="U854" s="24"/>
    </row>
    <row r="855" spans="21:21" ht="15.75" customHeight="1">
      <c r="U855" s="24"/>
    </row>
    <row r="856" spans="21:21" ht="15.75" customHeight="1">
      <c r="U856" s="24"/>
    </row>
    <row r="857" spans="21:21" ht="15.75" customHeight="1">
      <c r="U857" s="24"/>
    </row>
    <row r="858" spans="21:21" ht="15.75" customHeight="1">
      <c r="U858" s="24"/>
    </row>
    <row r="859" spans="21:21" ht="15.75" customHeight="1">
      <c r="U859" s="24"/>
    </row>
    <row r="860" spans="21:21" ht="15.75" customHeight="1">
      <c r="U860" s="24"/>
    </row>
    <row r="861" spans="21:21" ht="15.75" customHeight="1">
      <c r="U861" s="24"/>
    </row>
    <row r="862" spans="21:21" ht="15.75" customHeight="1">
      <c r="U862" s="24"/>
    </row>
    <row r="863" spans="21:21" ht="15.75" customHeight="1">
      <c r="U863" s="24"/>
    </row>
    <row r="864" spans="21:21" ht="15.75" customHeight="1">
      <c r="U864" s="24"/>
    </row>
    <row r="865" spans="21:21" ht="15.75" customHeight="1">
      <c r="U865" s="24"/>
    </row>
    <row r="866" spans="21:21" ht="15.75" customHeight="1">
      <c r="U866" s="24"/>
    </row>
    <row r="867" spans="21:21" ht="15.75" customHeight="1">
      <c r="U867" s="24"/>
    </row>
    <row r="868" spans="21:21" ht="15.75" customHeight="1">
      <c r="U868" s="24"/>
    </row>
    <row r="869" spans="21:21" ht="15.75" customHeight="1">
      <c r="U869" s="24"/>
    </row>
    <row r="870" spans="21:21" ht="15.75" customHeight="1">
      <c r="U870" s="24"/>
    </row>
    <row r="871" spans="21:21" ht="15.75" customHeight="1">
      <c r="U871" s="24"/>
    </row>
    <row r="872" spans="21:21" ht="15.75" customHeight="1">
      <c r="U872" s="24"/>
    </row>
    <row r="873" spans="21:21" ht="15.75" customHeight="1">
      <c r="U873" s="24"/>
    </row>
    <row r="874" spans="21:21" ht="15.75" customHeight="1">
      <c r="U874" s="24"/>
    </row>
    <row r="875" spans="21:21" ht="15.75" customHeight="1">
      <c r="U875" s="24"/>
    </row>
    <row r="876" spans="21:21" ht="15.75" customHeight="1">
      <c r="U876" s="24"/>
    </row>
    <row r="877" spans="21:21" ht="15.75" customHeight="1">
      <c r="U877" s="24"/>
    </row>
    <row r="878" spans="21:21" ht="15.75" customHeight="1">
      <c r="U878" s="24"/>
    </row>
    <row r="879" spans="21:21" ht="15.75" customHeight="1">
      <c r="U879" s="24"/>
    </row>
    <row r="880" spans="21:21" ht="15.75" customHeight="1">
      <c r="U880" s="24"/>
    </row>
    <row r="881" spans="21:21" ht="15.75" customHeight="1">
      <c r="U881" s="24"/>
    </row>
    <row r="882" spans="21:21" ht="15.75" customHeight="1">
      <c r="U882" s="24"/>
    </row>
    <row r="883" spans="21:21" ht="15.75" customHeight="1">
      <c r="U883" s="24"/>
    </row>
    <row r="884" spans="21:21" ht="15.75" customHeight="1">
      <c r="U884" s="24"/>
    </row>
    <row r="885" spans="21:21" ht="15.75" customHeight="1">
      <c r="U885" s="24"/>
    </row>
    <row r="886" spans="21:21" ht="15.75" customHeight="1">
      <c r="U886" s="24"/>
    </row>
    <row r="887" spans="21:21" ht="15.75" customHeight="1">
      <c r="U887" s="24"/>
    </row>
    <row r="888" spans="21:21" ht="15.75" customHeight="1">
      <c r="U888" s="24"/>
    </row>
    <row r="889" spans="21:21" ht="15.75" customHeight="1">
      <c r="U889" s="24"/>
    </row>
    <row r="890" spans="21:21" ht="15.75" customHeight="1">
      <c r="U890" s="24"/>
    </row>
    <row r="891" spans="21:21" ht="15.75" customHeight="1">
      <c r="U891" s="24"/>
    </row>
    <row r="892" spans="21:21" ht="15.75" customHeight="1">
      <c r="U892" s="24"/>
    </row>
    <row r="893" spans="21:21" ht="15.75" customHeight="1">
      <c r="U893" s="24"/>
    </row>
    <row r="894" spans="21:21" ht="15.75" customHeight="1">
      <c r="U894" s="24"/>
    </row>
    <row r="895" spans="21:21" ht="15.75" customHeight="1">
      <c r="U895" s="24"/>
    </row>
    <row r="896" spans="21:21" ht="15.75" customHeight="1">
      <c r="U896" s="24"/>
    </row>
    <row r="897" spans="21:21" ht="15.75" customHeight="1">
      <c r="U897" s="24"/>
    </row>
    <row r="898" spans="21:21" ht="15.75" customHeight="1">
      <c r="U898" s="24"/>
    </row>
    <row r="899" spans="21:21" ht="15.75" customHeight="1">
      <c r="U899" s="24"/>
    </row>
    <row r="900" spans="21:21" ht="15.75" customHeight="1">
      <c r="U900" s="24"/>
    </row>
    <row r="901" spans="21:21" ht="15.75" customHeight="1">
      <c r="U901" s="24"/>
    </row>
    <row r="902" spans="21:21" ht="15.75" customHeight="1">
      <c r="U902" s="24"/>
    </row>
    <row r="903" spans="21:21" ht="15.75" customHeight="1">
      <c r="U903" s="24"/>
    </row>
    <row r="904" spans="21:21" ht="15.75" customHeight="1">
      <c r="U904" s="24"/>
    </row>
    <row r="905" spans="21:21" ht="15.75" customHeight="1">
      <c r="U905" s="24"/>
    </row>
    <row r="906" spans="21:21" ht="15.75" customHeight="1">
      <c r="U906" s="24"/>
    </row>
    <row r="907" spans="21:21" ht="15.75" customHeight="1">
      <c r="U907" s="24"/>
    </row>
    <row r="908" spans="21:21" ht="15.75" customHeight="1">
      <c r="U908" s="24"/>
    </row>
    <row r="909" spans="21:21" ht="15.75" customHeight="1">
      <c r="U909" s="24"/>
    </row>
    <row r="910" spans="21:21" ht="15.75" customHeight="1">
      <c r="U910" s="24"/>
    </row>
    <row r="911" spans="21:21" ht="15.75" customHeight="1">
      <c r="U911" s="24"/>
    </row>
    <row r="912" spans="21:21" ht="15.75" customHeight="1">
      <c r="U912" s="24"/>
    </row>
    <row r="913" spans="21:21" ht="15.75" customHeight="1">
      <c r="U913" s="24"/>
    </row>
    <row r="914" spans="21:21" ht="15.75" customHeight="1">
      <c r="U914" s="24"/>
    </row>
    <row r="915" spans="21:21" ht="15.75" customHeight="1">
      <c r="U915" s="24"/>
    </row>
    <row r="916" spans="21:21" ht="15.75" customHeight="1">
      <c r="U916" s="24"/>
    </row>
    <row r="917" spans="21:21" ht="15.75" customHeight="1">
      <c r="U917" s="24"/>
    </row>
    <row r="918" spans="21:21" ht="15.75" customHeight="1">
      <c r="U918" s="24"/>
    </row>
    <row r="919" spans="21:21" ht="15.75" customHeight="1">
      <c r="U919" s="24"/>
    </row>
    <row r="920" spans="21:21" ht="15.75" customHeight="1">
      <c r="U920" s="24"/>
    </row>
    <row r="921" spans="21:21" ht="15.75" customHeight="1">
      <c r="U921" s="24"/>
    </row>
    <row r="922" spans="21:21" ht="15.75" customHeight="1">
      <c r="U922" s="24"/>
    </row>
    <row r="923" spans="21:21" ht="15.75" customHeight="1">
      <c r="U923" s="24"/>
    </row>
    <row r="924" spans="21:21" ht="15.75" customHeight="1">
      <c r="U924" s="24"/>
    </row>
    <row r="925" spans="21:21" ht="15.75" customHeight="1">
      <c r="U925" s="24"/>
    </row>
    <row r="926" spans="21:21" ht="15.75" customHeight="1">
      <c r="U926" s="24"/>
    </row>
    <row r="927" spans="21:21" ht="15.75" customHeight="1">
      <c r="U927" s="24"/>
    </row>
    <row r="928" spans="21:21" ht="15.75" customHeight="1">
      <c r="U928" s="24"/>
    </row>
    <row r="929" spans="21:21" ht="15.75" customHeight="1">
      <c r="U929" s="24"/>
    </row>
    <row r="930" spans="21:21" ht="15.75" customHeight="1">
      <c r="U930" s="24"/>
    </row>
    <row r="931" spans="21:21" ht="15.75" customHeight="1">
      <c r="U931" s="24"/>
    </row>
    <row r="932" spans="21:21" ht="15.75" customHeight="1">
      <c r="U932" s="24"/>
    </row>
    <row r="933" spans="21:21" ht="15.75" customHeight="1">
      <c r="U933" s="24"/>
    </row>
    <row r="934" spans="21:21" ht="15.75" customHeight="1">
      <c r="U934" s="24"/>
    </row>
    <row r="935" spans="21:21" ht="15.75" customHeight="1">
      <c r="U935" s="24"/>
    </row>
    <row r="936" spans="21:21" ht="15.75" customHeight="1">
      <c r="U936" s="24"/>
    </row>
    <row r="937" spans="21:21" ht="15.75" customHeight="1">
      <c r="U937" s="24"/>
    </row>
    <row r="938" spans="21:21" ht="15.75" customHeight="1">
      <c r="U938" s="24"/>
    </row>
    <row r="939" spans="21:21" ht="15.75" customHeight="1">
      <c r="U939" s="24"/>
    </row>
    <row r="940" spans="21:21" ht="15.75" customHeight="1">
      <c r="U940" s="24"/>
    </row>
    <row r="941" spans="21:21" ht="15.75" customHeight="1">
      <c r="U941" s="24"/>
    </row>
    <row r="942" spans="21:21" ht="15.75" customHeight="1">
      <c r="U942" s="24"/>
    </row>
    <row r="943" spans="21:21" ht="15.75" customHeight="1">
      <c r="U943" s="24"/>
    </row>
    <row r="944" spans="21:21" ht="15.75" customHeight="1">
      <c r="U944" s="24"/>
    </row>
    <row r="945" spans="21:21" ht="15.75" customHeight="1">
      <c r="U945" s="24"/>
    </row>
    <row r="946" spans="21:21" ht="15.75" customHeight="1">
      <c r="U946" s="24"/>
    </row>
    <row r="947" spans="21:21" ht="15.75" customHeight="1">
      <c r="U947" s="24"/>
    </row>
    <row r="948" spans="21:21" ht="15.75" customHeight="1">
      <c r="U948" s="24"/>
    </row>
    <row r="949" spans="21:21" ht="15.75" customHeight="1">
      <c r="U949" s="24"/>
    </row>
    <row r="950" spans="21:21" ht="15.75" customHeight="1">
      <c r="U950" s="24"/>
    </row>
    <row r="951" spans="21:21" ht="15.75" customHeight="1">
      <c r="U951" s="24"/>
    </row>
    <row r="952" spans="21:21" ht="15.75" customHeight="1">
      <c r="U952" s="24"/>
    </row>
    <row r="953" spans="21:21" ht="15.75" customHeight="1">
      <c r="U953" s="24"/>
    </row>
    <row r="954" spans="21:21" ht="15.75" customHeight="1">
      <c r="U954" s="24"/>
    </row>
    <row r="955" spans="21:21" ht="15.75" customHeight="1">
      <c r="U955" s="24"/>
    </row>
    <row r="956" spans="21:21" ht="15.75" customHeight="1">
      <c r="U956" s="24"/>
    </row>
    <row r="957" spans="21:21" ht="15.75" customHeight="1">
      <c r="U957" s="24"/>
    </row>
    <row r="958" spans="21:21" ht="15.75" customHeight="1">
      <c r="U958" s="24"/>
    </row>
    <row r="959" spans="21:21" ht="15.75" customHeight="1">
      <c r="U959" s="24"/>
    </row>
    <row r="960" spans="21:21" ht="15.75" customHeight="1">
      <c r="U960" s="24"/>
    </row>
    <row r="961" spans="21:21" ht="15.75" customHeight="1">
      <c r="U961" s="24"/>
    </row>
    <row r="962" spans="21:21" ht="15.75" customHeight="1">
      <c r="U962" s="24"/>
    </row>
    <row r="963" spans="21:21" ht="15.75" customHeight="1">
      <c r="U963" s="24"/>
    </row>
    <row r="964" spans="21:21" ht="15.75" customHeight="1">
      <c r="U964" s="24"/>
    </row>
    <row r="965" spans="21:21" ht="15.75" customHeight="1">
      <c r="U965" s="24"/>
    </row>
    <row r="966" spans="21:21" ht="15.75" customHeight="1">
      <c r="U966" s="24"/>
    </row>
    <row r="967" spans="21:21" ht="15.75" customHeight="1">
      <c r="U967" s="24"/>
    </row>
    <row r="968" spans="21:21" ht="15.75" customHeight="1">
      <c r="U968" s="24"/>
    </row>
    <row r="969" spans="21:21" ht="15.75" customHeight="1">
      <c r="U969" s="24"/>
    </row>
    <row r="970" spans="21:21" ht="15.75" customHeight="1">
      <c r="U970" s="24"/>
    </row>
    <row r="971" spans="21:21" ht="15.75" customHeight="1">
      <c r="U971" s="24"/>
    </row>
    <row r="972" spans="21:21" ht="15.75" customHeight="1">
      <c r="U972" s="24"/>
    </row>
    <row r="973" spans="21:21" ht="15.75" customHeight="1">
      <c r="U973" s="24"/>
    </row>
    <row r="974" spans="21:21" ht="15.75" customHeight="1">
      <c r="U974" s="24"/>
    </row>
    <row r="975" spans="21:21" ht="15.75" customHeight="1">
      <c r="U975" s="24"/>
    </row>
    <row r="976" spans="21:21" ht="15.75" customHeight="1">
      <c r="U976" s="24"/>
    </row>
    <row r="977" spans="21:21" ht="15.75" customHeight="1">
      <c r="U977" s="24"/>
    </row>
    <row r="978" spans="21:21" ht="15.75" customHeight="1">
      <c r="U978" s="24"/>
    </row>
    <row r="979" spans="21:21" ht="15.75" customHeight="1">
      <c r="U979" s="24"/>
    </row>
    <row r="980" spans="21:21" ht="15.75" customHeight="1">
      <c r="U980" s="24"/>
    </row>
    <row r="981" spans="21:21" ht="15.75" customHeight="1">
      <c r="U981" s="24"/>
    </row>
    <row r="982" spans="21:21" ht="15.75" customHeight="1">
      <c r="U982" s="24"/>
    </row>
    <row r="983" spans="21:21" ht="15.75" customHeight="1">
      <c r="U983" s="24"/>
    </row>
    <row r="984" spans="21:21" ht="15.75" customHeight="1">
      <c r="U984" s="24"/>
    </row>
    <row r="985" spans="21:21" ht="15.75" customHeight="1">
      <c r="U985" s="24"/>
    </row>
    <row r="986" spans="21:21" ht="15.75" customHeight="1">
      <c r="U986" s="24"/>
    </row>
    <row r="987" spans="21:21" ht="15.75" customHeight="1">
      <c r="U987" s="24"/>
    </row>
    <row r="988" spans="21:21" ht="15.75" customHeight="1">
      <c r="U988" s="24"/>
    </row>
    <row r="989" spans="21:21" ht="15.75" customHeight="1">
      <c r="U989" s="24"/>
    </row>
    <row r="990" spans="21:21" ht="15.75" customHeight="1">
      <c r="U990" s="24"/>
    </row>
    <row r="991" spans="21:21" ht="15.75" customHeight="1">
      <c r="U991" s="24"/>
    </row>
    <row r="992" spans="21:21" ht="15.75" customHeight="1">
      <c r="U992" s="24"/>
    </row>
    <row r="993" spans="21:21" ht="15.75" customHeight="1">
      <c r="U993" s="24"/>
    </row>
    <row r="994" spans="21:21" ht="15.75" customHeight="1">
      <c r="U994" s="24"/>
    </row>
    <row r="995" spans="21:21" ht="15.75" customHeight="1">
      <c r="U995" s="24"/>
    </row>
    <row r="996" spans="21:21" ht="15.75" customHeight="1">
      <c r="U996" s="24"/>
    </row>
    <row r="997" spans="21:21" ht="15.75" customHeight="1">
      <c r="U997" s="24"/>
    </row>
    <row r="998" spans="21:21" ht="15.75" customHeight="1">
      <c r="U998" s="24"/>
    </row>
    <row r="999" spans="21:21" ht="15.75" customHeight="1">
      <c r="U999" s="24"/>
    </row>
    <row r="1000" spans="21:21" ht="15.75" customHeight="1">
      <c r="U1000" s="24"/>
    </row>
    <row r="1001" spans="21:21" ht="15.75" customHeight="1">
      <c r="U1001" s="24"/>
    </row>
  </sheetData>
  <autoFilter ref="A1:AH120" xr:uid="{00000000-0009-0000-0000-000001000000}"/>
  <customSheetViews>
    <customSheetView guid="{CE0106BC-1C1C-4DBF-8B25-D953E91E6C29}" filter="1" showAutoFilter="1">
      <pageMargins left="0.7" right="0.7" top="0.75" bottom="0.75" header="0.3" footer="0.3"/>
      <autoFilter ref="B1:AH119" xr:uid="{6B921E25-57F1-1A42-B881-BA0187628B6B}"/>
      <extLst>
        <ext uri="GoogleSheetsCustomDataVersion1">
          <go:sheetsCustomData xmlns:go="http://customooxmlschemas.google.com/" filterViewId="789225169"/>
        </ext>
      </extLst>
    </customSheetView>
  </customSheetViews>
  <hyperlinks>
    <hyperlink ref="I14" r:id="rId1" xr:uid="{00000000-0004-0000-0100-000000000000}"/>
    <hyperlink ref="AD14" r:id="rId2" xr:uid="{00000000-0004-0000-0100-000001000000}"/>
    <hyperlink ref="I24" r:id="rId3" xr:uid="{00000000-0004-0000-0100-000002000000}"/>
    <hyperlink ref="I52" r:id="rId4" xr:uid="{00000000-0004-0000-0100-000003000000}"/>
    <hyperlink ref="AD52" r:id="rId5" xr:uid="{00000000-0004-0000-0100-000004000000}"/>
    <hyperlink ref="I53" r:id="rId6" xr:uid="{00000000-0004-0000-0100-000005000000}"/>
    <hyperlink ref="AD53" r:id="rId7" xr:uid="{00000000-0004-0000-0100-000006000000}"/>
    <hyperlink ref="I54" r:id="rId8" xr:uid="{00000000-0004-0000-0100-000007000000}"/>
    <hyperlink ref="AD54" r:id="rId9" xr:uid="{00000000-0004-0000-0100-000008000000}"/>
    <hyperlink ref="I55" r:id="rId10" xr:uid="{00000000-0004-0000-0100-000009000000}"/>
    <hyperlink ref="AD55" r:id="rId11" xr:uid="{00000000-0004-0000-0100-00000A000000}"/>
    <hyperlink ref="AD99" r:id="rId12" xr:uid="{00000000-0004-0000-0100-00000B000000}"/>
    <hyperlink ref="I100" r:id="rId13" xr:uid="{00000000-0004-0000-0100-00000C000000}"/>
    <hyperlink ref="AD103" r:id="rId14" xr:uid="{00000000-0004-0000-0100-00000D000000}"/>
    <hyperlink ref="AD104" r:id="rId15" xr:uid="{00000000-0004-0000-0100-00000E000000}"/>
    <hyperlink ref="AD105" r:id="rId16" xr:uid="{00000000-0004-0000-0100-00000F000000}"/>
    <hyperlink ref="I108" r:id="rId17" xr:uid="{00000000-0004-0000-0100-000010000000}"/>
    <hyperlink ref="AD108" r:id="rId18" xr:uid="{00000000-0004-0000-0100-000011000000}"/>
    <hyperlink ref="AD109" r:id="rId19" xr:uid="{00000000-0004-0000-0100-000012000000}"/>
    <hyperlink ref="AD111" r:id="rId20" xr:uid="{00000000-0004-0000-0100-000013000000}"/>
    <hyperlink ref="I112" r:id="rId21" xr:uid="{00000000-0004-0000-0100-000014000000}"/>
    <hyperlink ref="AD112" r:id="rId22" xr:uid="{00000000-0004-0000-0100-000015000000}"/>
    <hyperlink ref="AD113" r:id="rId23" xr:uid="{00000000-0004-0000-0100-000016000000}"/>
    <hyperlink ref="AD114" r:id="rId24" xr:uid="{00000000-0004-0000-0100-000017000000}"/>
    <hyperlink ref="AD115" r:id="rId25" xr:uid="{00000000-0004-0000-0100-000018000000}"/>
    <hyperlink ref="AD117" r:id="rId26" xr:uid="{00000000-0004-0000-0100-000019000000}"/>
    <hyperlink ref="AD118" r:id="rId27" xr:uid="{00000000-0004-0000-0100-00001A000000}"/>
  </hyperlinks>
  <pageMargins left="0.75" right="0.75" top="1" bottom="1" header="0" footer="0"/>
  <pageSetup orientation="landscape"/>
  <legacyDrawing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S1000"/>
  <sheetViews>
    <sheetView workbookViewId="0">
      <pane xSplit="2" ySplit="1" topLeftCell="C59" activePane="bottomRight" state="frozen"/>
      <selection pane="topRight" activeCell="C1" sqref="C1"/>
      <selection pane="bottomLeft" activeCell="A2" sqref="A2"/>
      <selection pane="bottomRight" activeCell="C2" sqref="C2"/>
    </sheetView>
  </sheetViews>
  <sheetFormatPr baseColWidth="10" defaultColWidth="11.1640625" defaultRowHeight="15" customHeight="1"/>
  <cols>
    <col min="1" max="1" width="13.6640625" customWidth="1"/>
    <col min="2" max="2" width="26.5" customWidth="1"/>
    <col min="3" max="3" width="10.5" customWidth="1"/>
    <col min="4" max="4" width="33.33203125" customWidth="1"/>
    <col min="5" max="8" width="10.5" customWidth="1"/>
    <col min="9" max="9" width="14.33203125" customWidth="1"/>
    <col min="10" max="10" width="23.5" customWidth="1"/>
    <col min="11" max="11" width="15.6640625" customWidth="1"/>
    <col min="12" max="13" width="10.5" customWidth="1"/>
    <col min="14" max="14" width="24.5" customWidth="1"/>
    <col min="15" max="15" width="10.5" customWidth="1"/>
    <col min="16" max="16" width="69" customWidth="1"/>
    <col min="17" max="26" width="10.5" customWidth="1"/>
  </cols>
  <sheetData>
    <row r="1" spans="1:19" ht="15.75" customHeight="1">
      <c r="A1" s="8" t="s">
        <v>79</v>
      </c>
      <c r="B1" s="8" t="s">
        <v>80</v>
      </c>
      <c r="C1" s="8" t="s">
        <v>84</v>
      </c>
      <c r="D1" s="8" t="s">
        <v>0</v>
      </c>
      <c r="E1" s="3" t="s">
        <v>1</v>
      </c>
      <c r="F1" s="3" t="s">
        <v>2</v>
      </c>
      <c r="G1" s="3" t="s">
        <v>3</v>
      </c>
      <c r="H1" s="3" t="s">
        <v>4</v>
      </c>
      <c r="I1" s="3" t="s">
        <v>5</v>
      </c>
      <c r="J1" s="9" t="s">
        <v>6</v>
      </c>
      <c r="K1" s="2" t="s">
        <v>7</v>
      </c>
      <c r="L1" s="3" t="s">
        <v>8</v>
      </c>
      <c r="M1" s="3" t="s">
        <v>9</v>
      </c>
      <c r="N1" s="9" t="s">
        <v>10</v>
      </c>
      <c r="O1" s="3" t="s">
        <v>11</v>
      </c>
      <c r="P1" s="9" t="s">
        <v>12</v>
      </c>
      <c r="Q1" s="3" t="s">
        <v>13</v>
      </c>
      <c r="R1" s="3" t="s">
        <v>14</v>
      </c>
      <c r="S1" s="8" t="s">
        <v>88</v>
      </c>
    </row>
    <row r="2" spans="1:19" ht="15.75" customHeight="1">
      <c r="A2" s="8" t="s">
        <v>192</v>
      </c>
      <c r="B2" s="8" t="s">
        <v>193</v>
      </c>
      <c r="C2" s="8">
        <v>2015</v>
      </c>
      <c r="D2" s="8" t="s">
        <v>196</v>
      </c>
      <c r="E2" s="8" t="s">
        <v>191</v>
      </c>
      <c r="F2" s="8">
        <v>2</v>
      </c>
      <c r="G2" s="8" t="s">
        <v>197</v>
      </c>
      <c r="H2" s="8" t="s">
        <v>198</v>
      </c>
      <c r="I2" s="8" t="s">
        <v>199</v>
      </c>
      <c r="J2" s="11" t="s">
        <v>200</v>
      </c>
      <c r="K2" s="8" t="s">
        <v>201</v>
      </c>
      <c r="L2" s="8" t="s">
        <v>202</v>
      </c>
      <c r="M2" s="8" t="s">
        <v>203</v>
      </c>
      <c r="N2" s="11" t="s">
        <v>251</v>
      </c>
      <c r="O2" s="8" t="s">
        <v>204</v>
      </c>
      <c r="P2" s="11" t="s">
        <v>205</v>
      </c>
      <c r="Q2" s="8" t="s">
        <v>94</v>
      </c>
      <c r="R2" s="8" t="s">
        <v>94</v>
      </c>
      <c r="S2" s="8">
        <v>63</v>
      </c>
    </row>
    <row r="3" spans="1:19" ht="15.75" customHeight="1">
      <c r="A3" s="8" t="s">
        <v>209</v>
      </c>
      <c r="B3" s="8" t="s">
        <v>210</v>
      </c>
      <c r="C3" s="8">
        <v>2017</v>
      </c>
      <c r="D3" s="8" t="s">
        <v>212</v>
      </c>
      <c r="E3" s="8" t="s">
        <v>213</v>
      </c>
      <c r="F3" s="8">
        <v>3</v>
      </c>
      <c r="G3" s="8" t="s">
        <v>214</v>
      </c>
      <c r="H3" s="8" t="s">
        <v>215</v>
      </c>
      <c r="I3" s="8" t="s">
        <v>216</v>
      </c>
      <c r="J3" s="11" t="s">
        <v>217</v>
      </c>
      <c r="K3" s="8"/>
      <c r="L3" s="8" t="s">
        <v>218</v>
      </c>
      <c r="M3" s="8" t="s">
        <v>219</v>
      </c>
      <c r="N3" s="8" t="s">
        <v>220</v>
      </c>
      <c r="O3" s="8" t="s">
        <v>221</v>
      </c>
      <c r="P3" s="11" t="s">
        <v>222</v>
      </c>
      <c r="Q3" s="8" t="s">
        <v>191</v>
      </c>
      <c r="R3" s="8" t="s">
        <v>94</v>
      </c>
      <c r="S3" s="8">
        <v>49</v>
      </c>
    </row>
    <row r="4" spans="1:19" ht="15.75" customHeight="1">
      <c r="A4" s="8" t="s">
        <v>224</v>
      </c>
      <c r="B4" s="8" t="s">
        <v>225</v>
      </c>
      <c r="C4" s="8">
        <v>2018</v>
      </c>
      <c r="D4" s="8" t="s">
        <v>227</v>
      </c>
      <c r="E4" s="8" t="s">
        <v>94</v>
      </c>
      <c r="F4" s="8">
        <v>2</v>
      </c>
      <c r="G4" s="8" t="s">
        <v>228</v>
      </c>
      <c r="H4" s="8" t="s">
        <v>229</v>
      </c>
      <c r="I4" s="8" t="s">
        <v>230</v>
      </c>
      <c r="J4" s="11" t="s">
        <v>231</v>
      </c>
      <c r="K4" s="8" t="s">
        <v>232</v>
      </c>
      <c r="L4" s="8" t="s">
        <v>233</v>
      </c>
      <c r="M4" s="8" t="s">
        <v>203</v>
      </c>
      <c r="N4" s="11" t="s">
        <v>234</v>
      </c>
      <c r="O4" s="8" t="s">
        <v>235</v>
      </c>
      <c r="P4" s="11" t="s">
        <v>236</v>
      </c>
      <c r="Q4" s="8" t="s">
        <v>94</v>
      </c>
      <c r="R4" s="8" t="s">
        <v>108</v>
      </c>
      <c r="S4" s="8">
        <v>35</v>
      </c>
    </row>
    <row r="5" spans="1:19" ht="15.75" customHeight="1">
      <c r="A5" s="8" t="s">
        <v>244</v>
      </c>
      <c r="B5" s="8" t="s">
        <v>245</v>
      </c>
      <c r="C5" s="8">
        <v>2017</v>
      </c>
      <c r="D5" s="8" t="s">
        <v>247</v>
      </c>
      <c r="E5" s="8" t="s">
        <v>191</v>
      </c>
      <c r="F5" s="8">
        <v>2</v>
      </c>
      <c r="G5" s="8" t="s">
        <v>228</v>
      </c>
      <c r="H5" s="8" t="s">
        <v>127</v>
      </c>
      <c r="I5" s="8" t="s">
        <v>248</v>
      </c>
      <c r="J5" s="11" t="s">
        <v>249</v>
      </c>
      <c r="K5" s="8" t="s">
        <v>250</v>
      </c>
      <c r="L5" s="8" t="s">
        <v>233</v>
      </c>
      <c r="M5" s="8" t="s">
        <v>203</v>
      </c>
      <c r="N5" s="11" t="s">
        <v>251</v>
      </c>
      <c r="O5" s="8" t="s">
        <v>235</v>
      </c>
      <c r="P5" s="11" t="s">
        <v>252</v>
      </c>
      <c r="Q5" s="8" t="s">
        <v>191</v>
      </c>
      <c r="R5" s="8" t="s">
        <v>94</v>
      </c>
      <c r="S5" s="8">
        <v>28</v>
      </c>
    </row>
    <row r="6" spans="1:19" ht="15.75" customHeight="1">
      <c r="A6" s="8" t="s">
        <v>254</v>
      </c>
      <c r="B6" s="8" t="s">
        <v>255</v>
      </c>
      <c r="C6" s="8">
        <v>2021</v>
      </c>
      <c r="D6" s="8" t="s">
        <v>257</v>
      </c>
      <c r="E6" s="8" t="s">
        <v>94</v>
      </c>
      <c r="F6" s="8">
        <v>2</v>
      </c>
      <c r="G6" s="8" t="s">
        <v>228</v>
      </c>
      <c r="H6" s="8" t="s">
        <v>258</v>
      </c>
      <c r="I6" s="8" t="s">
        <v>259</v>
      </c>
      <c r="J6" s="11" t="s">
        <v>260</v>
      </c>
      <c r="K6" s="8" t="s">
        <v>261</v>
      </c>
      <c r="L6" s="8" t="s">
        <v>233</v>
      </c>
      <c r="M6" s="8" t="s">
        <v>203</v>
      </c>
      <c r="N6" s="11" t="s">
        <v>251</v>
      </c>
      <c r="O6" s="8" t="s">
        <v>235</v>
      </c>
      <c r="P6" s="11" t="s">
        <v>262</v>
      </c>
      <c r="Q6" s="8" t="s">
        <v>94</v>
      </c>
      <c r="R6" s="8" t="s">
        <v>108</v>
      </c>
      <c r="S6" s="8">
        <v>26</v>
      </c>
    </row>
    <row r="7" spans="1:19" ht="15.75" customHeight="1">
      <c r="A7" s="8" t="s">
        <v>265</v>
      </c>
      <c r="B7" s="8" t="s">
        <v>266</v>
      </c>
      <c r="C7" s="8">
        <v>2020</v>
      </c>
      <c r="D7" s="8" t="s">
        <v>212</v>
      </c>
      <c r="E7" s="8" t="s">
        <v>191</v>
      </c>
      <c r="F7" s="8" t="s">
        <v>271</v>
      </c>
      <c r="G7" s="8" t="s">
        <v>228</v>
      </c>
      <c r="H7" s="8" t="s">
        <v>268</v>
      </c>
      <c r="I7" s="8" t="s">
        <v>269</v>
      </c>
      <c r="J7" s="11" t="s">
        <v>270</v>
      </c>
      <c r="K7" s="8" t="s">
        <v>271</v>
      </c>
      <c r="L7" s="8" t="s">
        <v>271</v>
      </c>
      <c r="M7" s="8" t="s">
        <v>271</v>
      </c>
      <c r="N7" s="8" t="s">
        <v>272</v>
      </c>
      <c r="O7" s="8" t="s">
        <v>271</v>
      </c>
      <c r="P7" s="11" t="s">
        <v>274</v>
      </c>
      <c r="Q7" s="8" t="s">
        <v>191</v>
      </c>
      <c r="R7" s="8" t="s">
        <v>94</v>
      </c>
      <c r="S7" s="8">
        <v>26</v>
      </c>
    </row>
    <row r="8" spans="1:19" ht="15.75" customHeight="1">
      <c r="A8" s="8" t="s">
        <v>276</v>
      </c>
      <c r="B8" s="8" t="s">
        <v>277</v>
      </c>
      <c r="C8" s="8">
        <v>2016</v>
      </c>
      <c r="D8" s="8" t="s">
        <v>279</v>
      </c>
      <c r="E8" s="8" t="s">
        <v>94</v>
      </c>
      <c r="F8" s="8">
        <v>3</v>
      </c>
      <c r="G8" s="8" t="s">
        <v>197</v>
      </c>
      <c r="H8" s="8" t="s">
        <v>280</v>
      </c>
      <c r="I8" s="8" t="s">
        <v>216</v>
      </c>
      <c r="J8" s="11" t="s">
        <v>281</v>
      </c>
      <c r="K8" s="8" t="s">
        <v>282</v>
      </c>
      <c r="L8" s="8" t="s">
        <v>233</v>
      </c>
      <c r="M8" s="8" t="s">
        <v>203</v>
      </c>
      <c r="N8" s="8" t="s">
        <v>283</v>
      </c>
      <c r="O8" s="8" t="s">
        <v>221</v>
      </c>
      <c r="P8" s="11" t="s">
        <v>284</v>
      </c>
      <c r="Q8" s="8" t="s">
        <v>94</v>
      </c>
      <c r="R8" s="8" t="s">
        <v>94</v>
      </c>
      <c r="S8" s="8">
        <v>25</v>
      </c>
    </row>
    <row r="9" spans="1:19" ht="15.75" customHeight="1">
      <c r="A9" s="8" t="s">
        <v>287</v>
      </c>
      <c r="B9" s="8" t="s">
        <v>288</v>
      </c>
      <c r="C9" s="8">
        <v>2015</v>
      </c>
      <c r="D9" s="8" t="s">
        <v>290</v>
      </c>
      <c r="E9" s="8" t="s">
        <v>213</v>
      </c>
      <c r="F9" s="8">
        <v>2</v>
      </c>
      <c r="G9" s="8" t="s">
        <v>291</v>
      </c>
      <c r="H9" s="8" t="s">
        <v>292</v>
      </c>
      <c r="I9" s="8" t="s">
        <v>293</v>
      </c>
      <c r="J9" s="11" t="s">
        <v>294</v>
      </c>
      <c r="K9" s="8" t="s">
        <v>295</v>
      </c>
      <c r="L9" s="8" t="s">
        <v>296</v>
      </c>
      <c r="M9" s="8" t="s">
        <v>219</v>
      </c>
      <c r="N9" s="11" t="s">
        <v>297</v>
      </c>
      <c r="O9" s="8" t="s">
        <v>298</v>
      </c>
      <c r="P9" s="11" t="s">
        <v>299</v>
      </c>
      <c r="Q9" s="8" t="s">
        <v>94</v>
      </c>
      <c r="R9" s="8" t="s">
        <v>94</v>
      </c>
      <c r="S9" s="8">
        <v>25</v>
      </c>
    </row>
    <row r="10" spans="1:19" ht="15.75" customHeight="1">
      <c r="A10" s="8" t="s">
        <v>302</v>
      </c>
      <c r="B10" s="8" t="s">
        <v>303</v>
      </c>
      <c r="C10" s="8">
        <v>2015</v>
      </c>
      <c r="D10" s="8" t="s">
        <v>305</v>
      </c>
      <c r="E10" s="8" t="s">
        <v>94</v>
      </c>
      <c r="F10" s="8">
        <v>2</v>
      </c>
      <c r="G10" s="8" t="s">
        <v>291</v>
      </c>
      <c r="H10" s="8" t="s">
        <v>292</v>
      </c>
      <c r="I10" s="8" t="s">
        <v>306</v>
      </c>
      <c r="J10" s="11" t="s">
        <v>307</v>
      </c>
      <c r="K10" s="8" t="s">
        <v>250</v>
      </c>
      <c r="L10" s="8" t="s">
        <v>233</v>
      </c>
      <c r="M10" s="8" t="s">
        <v>219</v>
      </c>
      <c r="N10" s="11" t="s">
        <v>308</v>
      </c>
      <c r="O10" s="8" t="s">
        <v>309</v>
      </c>
      <c r="P10" s="11" t="s">
        <v>310</v>
      </c>
      <c r="Q10" s="8" t="s">
        <v>94</v>
      </c>
      <c r="R10" s="8" t="s">
        <v>94</v>
      </c>
      <c r="S10" s="8">
        <v>23</v>
      </c>
    </row>
    <row r="11" spans="1:19" ht="15.75" customHeight="1">
      <c r="A11" s="8" t="s">
        <v>312</v>
      </c>
      <c r="B11" s="8" t="s">
        <v>313</v>
      </c>
      <c r="C11" s="8">
        <v>2020</v>
      </c>
      <c r="D11" s="8" t="s">
        <v>315</v>
      </c>
      <c r="E11" s="8" t="s">
        <v>191</v>
      </c>
      <c r="F11" s="8">
        <v>2</v>
      </c>
      <c r="G11" s="8" t="s">
        <v>197</v>
      </c>
      <c r="H11" s="8" t="s">
        <v>127</v>
      </c>
      <c r="I11" s="8" t="s">
        <v>216</v>
      </c>
      <c r="J11" s="11" t="s">
        <v>316</v>
      </c>
      <c r="K11" s="8" t="s">
        <v>317</v>
      </c>
      <c r="L11" s="8" t="s">
        <v>233</v>
      </c>
      <c r="M11" s="8" t="s">
        <v>203</v>
      </c>
      <c r="N11" s="11" t="s">
        <v>318</v>
      </c>
      <c r="O11" s="8" t="s">
        <v>235</v>
      </c>
      <c r="P11" s="11" t="s">
        <v>319</v>
      </c>
      <c r="Q11" s="8" t="s">
        <v>194</v>
      </c>
      <c r="R11" s="8" t="s">
        <v>108</v>
      </c>
      <c r="S11" s="8">
        <v>20</v>
      </c>
    </row>
    <row r="12" spans="1:19" ht="15.75" customHeight="1">
      <c r="A12" s="8" t="s">
        <v>321</v>
      </c>
      <c r="B12" s="8" t="s">
        <v>322</v>
      </c>
      <c r="C12" s="8">
        <v>2020</v>
      </c>
      <c r="D12" s="8" t="s">
        <v>324</v>
      </c>
      <c r="E12" s="8" t="s">
        <v>191</v>
      </c>
      <c r="F12" s="8">
        <v>2</v>
      </c>
      <c r="G12" s="8" t="s">
        <v>291</v>
      </c>
      <c r="H12" s="8" t="s">
        <v>127</v>
      </c>
      <c r="I12" s="8" t="s">
        <v>325</v>
      </c>
      <c r="J12" s="11" t="s">
        <v>326</v>
      </c>
      <c r="K12" s="8"/>
      <c r="L12" s="8" t="s">
        <v>233</v>
      </c>
      <c r="M12" s="8" t="s">
        <v>203</v>
      </c>
      <c r="N12" s="11" t="s">
        <v>308</v>
      </c>
      <c r="O12" s="8" t="s">
        <v>235</v>
      </c>
      <c r="P12" s="11" t="s">
        <v>327</v>
      </c>
      <c r="Q12" s="8" t="s">
        <v>191</v>
      </c>
      <c r="R12" s="8" t="s">
        <v>94</v>
      </c>
      <c r="S12" s="8">
        <v>20</v>
      </c>
    </row>
    <row r="13" spans="1:19" ht="15.75" customHeight="1">
      <c r="A13" s="8" t="s">
        <v>329</v>
      </c>
      <c r="B13" s="8" t="s">
        <v>330</v>
      </c>
      <c r="C13" s="8">
        <v>2016</v>
      </c>
      <c r="D13" s="8" t="s">
        <v>212</v>
      </c>
      <c r="E13" s="8" t="s">
        <v>191</v>
      </c>
      <c r="F13" s="8">
        <v>3</v>
      </c>
      <c r="G13" s="8" t="s">
        <v>271</v>
      </c>
      <c r="H13" s="8" t="s">
        <v>332</v>
      </c>
      <c r="I13" s="8" t="s">
        <v>216</v>
      </c>
      <c r="J13" s="11" t="s">
        <v>270</v>
      </c>
      <c r="K13" s="8" t="s">
        <v>333</v>
      </c>
      <c r="L13" s="8" t="s">
        <v>296</v>
      </c>
      <c r="M13" s="8" t="s">
        <v>271</v>
      </c>
      <c r="N13" s="11" t="s">
        <v>334</v>
      </c>
      <c r="O13" s="8" t="s">
        <v>335</v>
      </c>
      <c r="P13" s="24" t="s">
        <v>336</v>
      </c>
      <c r="Q13" s="8" t="s">
        <v>213</v>
      </c>
      <c r="R13" s="8" t="s">
        <v>191</v>
      </c>
      <c r="S13" s="8">
        <v>18</v>
      </c>
    </row>
    <row r="14" spans="1:19" ht="15.75" customHeight="1">
      <c r="A14" s="8" t="s">
        <v>339</v>
      </c>
      <c r="B14" s="8" t="s">
        <v>340</v>
      </c>
      <c r="C14" s="8">
        <v>2016</v>
      </c>
      <c r="D14" s="8" t="s">
        <v>227</v>
      </c>
      <c r="E14" s="8" t="s">
        <v>191</v>
      </c>
      <c r="F14" s="8">
        <v>2</v>
      </c>
      <c r="G14" s="8" t="s">
        <v>291</v>
      </c>
      <c r="H14" s="8" t="s">
        <v>342</v>
      </c>
      <c r="I14" s="8" t="s">
        <v>343</v>
      </c>
      <c r="J14" s="11" t="s">
        <v>344</v>
      </c>
      <c r="K14" s="8" t="s">
        <v>345</v>
      </c>
      <c r="L14" s="8" t="s">
        <v>233</v>
      </c>
      <c r="M14" s="8" t="s">
        <v>219</v>
      </c>
      <c r="N14" s="11" t="s">
        <v>346</v>
      </c>
      <c r="O14" s="8" t="s">
        <v>298</v>
      </c>
      <c r="P14" s="11" t="s">
        <v>347</v>
      </c>
      <c r="Q14" s="8" t="s">
        <v>191</v>
      </c>
      <c r="R14" s="8" t="s">
        <v>94</v>
      </c>
      <c r="S14" s="8">
        <v>17</v>
      </c>
    </row>
    <row r="15" spans="1:19" ht="15.75" customHeight="1">
      <c r="A15" s="8" t="s">
        <v>349</v>
      </c>
      <c r="B15" s="8" t="s">
        <v>350</v>
      </c>
      <c r="C15" s="8">
        <v>2018</v>
      </c>
      <c r="D15" s="8" t="s">
        <v>324</v>
      </c>
      <c r="E15" s="8" t="s">
        <v>191</v>
      </c>
      <c r="F15" s="8">
        <v>2</v>
      </c>
      <c r="G15" s="8" t="s">
        <v>228</v>
      </c>
      <c r="H15" s="8" t="s">
        <v>127</v>
      </c>
      <c r="I15" s="8" t="s">
        <v>216</v>
      </c>
      <c r="J15" s="25" t="s">
        <v>270</v>
      </c>
      <c r="K15" s="8"/>
      <c r="L15" s="8" t="s">
        <v>218</v>
      </c>
      <c r="M15" s="8" t="s">
        <v>219</v>
      </c>
      <c r="N15" s="8" t="s">
        <v>352</v>
      </c>
      <c r="O15" s="8" t="s">
        <v>221</v>
      </c>
      <c r="P15" s="11"/>
      <c r="Q15" s="8" t="s">
        <v>94</v>
      </c>
      <c r="R15" s="8" t="s">
        <v>94</v>
      </c>
      <c r="S15" s="8">
        <v>16</v>
      </c>
    </row>
    <row r="16" spans="1:19" ht="16.5" customHeight="1">
      <c r="A16" s="8" t="s">
        <v>355</v>
      </c>
      <c r="B16" s="8" t="s">
        <v>356</v>
      </c>
      <c r="C16" s="8">
        <v>2020</v>
      </c>
      <c r="D16" s="8" t="s">
        <v>358</v>
      </c>
      <c r="E16" s="8" t="s">
        <v>94</v>
      </c>
      <c r="F16" s="8">
        <v>2</v>
      </c>
      <c r="G16" s="8" t="s">
        <v>228</v>
      </c>
      <c r="H16" s="8" t="s">
        <v>127</v>
      </c>
      <c r="I16" s="8" t="s">
        <v>359</v>
      </c>
      <c r="J16" s="11" t="s">
        <v>360</v>
      </c>
      <c r="K16" s="8" t="s">
        <v>361</v>
      </c>
      <c r="L16" s="8" t="s">
        <v>233</v>
      </c>
      <c r="M16" s="8" t="s">
        <v>203</v>
      </c>
      <c r="N16" s="11" t="s">
        <v>362</v>
      </c>
      <c r="O16" s="8" t="s">
        <v>235</v>
      </c>
      <c r="P16" s="11" t="s">
        <v>363</v>
      </c>
      <c r="Q16" s="8" t="s">
        <v>94</v>
      </c>
      <c r="R16" s="8" t="s">
        <v>94</v>
      </c>
      <c r="S16" s="8">
        <v>14</v>
      </c>
    </row>
    <row r="17" spans="1:19" ht="15.75" customHeight="1">
      <c r="A17" s="8" t="s">
        <v>377</v>
      </c>
      <c r="B17" s="8" t="s">
        <v>378</v>
      </c>
      <c r="C17" s="8">
        <v>2018</v>
      </c>
      <c r="D17" s="8" t="s">
        <v>257</v>
      </c>
      <c r="E17" s="8" t="s">
        <v>94</v>
      </c>
      <c r="F17" s="8">
        <v>1</v>
      </c>
      <c r="G17" s="8" t="s">
        <v>228</v>
      </c>
      <c r="H17" s="8" t="s">
        <v>380</v>
      </c>
      <c r="I17" s="14" t="s">
        <v>248</v>
      </c>
      <c r="J17" s="11" t="s">
        <v>381</v>
      </c>
      <c r="K17" s="8" t="s">
        <v>250</v>
      </c>
      <c r="L17" s="8" t="s">
        <v>233</v>
      </c>
      <c r="M17" s="8" t="s">
        <v>203</v>
      </c>
      <c r="N17" s="8" t="s">
        <v>382</v>
      </c>
      <c r="O17" s="8" t="s">
        <v>221</v>
      </c>
      <c r="P17" s="11" t="s">
        <v>383</v>
      </c>
      <c r="Q17" s="8" t="s">
        <v>191</v>
      </c>
      <c r="R17" s="8" t="s">
        <v>191</v>
      </c>
      <c r="S17" s="8">
        <v>10</v>
      </c>
    </row>
    <row r="18" spans="1:19" ht="15.75" customHeight="1">
      <c r="A18" s="8" t="s">
        <v>387</v>
      </c>
      <c r="B18" s="8" t="s">
        <v>388</v>
      </c>
      <c r="C18" s="8">
        <v>2018</v>
      </c>
      <c r="D18" s="8" t="s">
        <v>390</v>
      </c>
      <c r="E18" s="8" t="s">
        <v>191</v>
      </c>
      <c r="F18" s="8">
        <v>1</v>
      </c>
      <c r="G18" s="8" t="s">
        <v>228</v>
      </c>
      <c r="H18" s="8" t="s">
        <v>391</v>
      </c>
      <c r="I18" s="15" t="s">
        <v>392</v>
      </c>
      <c r="J18" s="11" t="s">
        <v>393</v>
      </c>
      <c r="K18" s="8" t="s">
        <v>250</v>
      </c>
      <c r="L18" s="8" t="s">
        <v>394</v>
      </c>
      <c r="M18" s="8" t="s">
        <v>203</v>
      </c>
      <c r="N18" s="11" t="s">
        <v>395</v>
      </c>
      <c r="O18" s="8" t="s">
        <v>396</v>
      </c>
      <c r="P18" s="11" t="s">
        <v>397</v>
      </c>
      <c r="Q18" s="8" t="s">
        <v>94</v>
      </c>
      <c r="R18" s="8" t="s">
        <v>94</v>
      </c>
      <c r="S18" s="8">
        <v>9</v>
      </c>
    </row>
    <row r="19" spans="1:19" ht="15.75" customHeight="1">
      <c r="A19" s="8" t="s">
        <v>400</v>
      </c>
      <c r="B19" s="8" t="s">
        <v>401</v>
      </c>
      <c r="C19" s="8">
        <v>2021</v>
      </c>
      <c r="D19" s="8" t="s">
        <v>290</v>
      </c>
      <c r="E19" s="8" t="s">
        <v>191</v>
      </c>
      <c r="F19" s="8">
        <v>2</v>
      </c>
      <c r="G19" s="8" t="s">
        <v>228</v>
      </c>
      <c r="H19" s="8" t="s">
        <v>403</v>
      </c>
      <c r="I19" s="8" t="s">
        <v>404</v>
      </c>
      <c r="J19" s="11" t="s">
        <v>405</v>
      </c>
      <c r="K19" s="8" t="s">
        <v>250</v>
      </c>
      <c r="L19" s="8" t="s">
        <v>202</v>
      </c>
      <c r="M19" s="8" t="s">
        <v>219</v>
      </c>
      <c r="N19" s="8" t="s">
        <v>406</v>
      </c>
      <c r="O19" s="8" t="s">
        <v>407</v>
      </c>
      <c r="P19" s="11" t="s">
        <v>408</v>
      </c>
      <c r="Q19" s="8" t="s">
        <v>94</v>
      </c>
      <c r="R19" s="8" t="s">
        <v>94</v>
      </c>
      <c r="S19" s="8">
        <v>7</v>
      </c>
    </row>
    <row r="20" spans="1:19" ht="15.75" customHeight="1">
      <c r="A20" s="8" t="s">
        <v>410</v>
      </c>
      <c r="B20" s="8" t="s">
        <v>411</v>
      </c>
      <c r="C20" s="8">
        <v>2019</v>
      </c>
      <c r="D20" s="8" t="s">
        <v>413</v>
      </c>
      <c r="E20" s="8" t="s">
        <v>191</v>
      </c>
      <c r="F20" s="8" t="s">
        <v>271</v>
      </c>
      <c r="G20" s="8" t="s">
        <v>271</v>
      </c>
      <c r="H20" s="8" t="s">
        <v>414</v>
      </c>
      <c r="I20" s="8" t="s">
        <v>415</v>
      </c>
      <c r="J20" s="24" t="s">
        <v>416</v>
      </c>
      <c r="K20" s="8" t="s">
        <v>417</v>
      </c>
      <c r="L20" s="8" t="s">
        <v>233</v>
      </c>
      <c r="M20" s="8" t="s">
        <v>271</v>
      </c>
      <c r="N20" s="8" t="s">
        <v>418</v>
      </c>
      <c r="O20" s="8" t="s">
        <v>271</v>
      </c>
      <c r="P20" s="11" t="s">
        <v>419</v>
      </c>
      <c r="Q20" s="8" t="s">
        <v>191</v>
      </c>
      <c r="R20" s="8" t="s">
        <v>94</v>
      </c>
      <c r="S20" s="8">
        <v>7</v>
      </c>
    </row>
    <row r="21" spans="1:19" ht="15.75" customHeight="1">
      <c r="A21" s="8" t="s">
        <v>421</v>
      </c>
      <c r="B21" s="8" t="s">
        <v>422</v>
      </c>
      <c r="C21" s="8">
        <v>2021</v>
      </c>
      <c r="D21" s="8" t="s">
        <v>324</v>
      </c>
      <c r="E21" s="8" t="s">
        <v>191</v>
      </c>
      <c r="F21" s="8">
        <v>2</v>
      </c>
      <c r="G21" s="8" t="s">
        <v>291</v>
      </c>
      <c r="H21" s="8" t="s">
        <v>424</v>
      </c>
      <c r="I21" s="8" t="s">
        <v>425</v>
      </c>
      <c r="J21" s="11" t="s">
        <v>326</v>
      </c>
      <c r="K21" s="8" t="s">
        <v>426</v>
      </c>
      <c r="L21" s="8" t="s">
        <v>233</v>
      </c>
      <c r="M21" s="8" t="s">
        <v>203</v>
      </c>
      <c r="N21" s="8" t="s">
        <v>427</v>
      </c>
      <c r="O21" s="8" t="s">
        <v>407</v>
      </c>
      <c r="P21" s="11" t="s">
        <v>428</v>
      </c>
      <c r="Q21" s="8" t="s">
        <v>191</v>
      </c>
      <c r="R21" s="8" t="s">
        <v>94</v>
      </c>
      <c r="S21" s="8">
        <v>6</v>
      </c>
    </row>
    <row r="22" spans="1:19" ht="15.75" customHeight="1">
      <c r="A22" s="8" t="s">
        <v>431</v>
      </c>
      <c r="B22" s="8" t="s">
        <v>432</v>
      </c>
      <c r="C22" s="8">
        <v>2020</v>
      </c>
      <c r="D22" s="8" t="s">
        <v>279</v>
      </c>
      <c r="E22" s="8" t="s">
        <v>213</v>
      </c>
      <c r="F22" s="16">
        <v>1</v>
      </c>
      <c r="G22" s="16" t="s">
        <v>228</v>
      </c>
      <c r="H22" s="16" t="s">
        <v>434</v>
      </c>
      <c r="I22" s="16" t="s">
        <v>435</v>
      </c>
      <c r="J22" s="26" t="s">
        <v>436</v>
      </c>
      <c r="K22" s="8" t="s">
        <v>437</v>
      </c>
      <c r="L22" s="8" t="s">
        <v>233</v>
      </c>
      <c r="M22" s="8" t="s">
        <v>203</v>
      </c>
      <c r="N22" s="11" t="s">
        <v>438</v>
      </c>
      <c r="O22" s="8" t="s">
        <v>1166</v>
      </c>
      <c r="P22" s="24" t="s">
        <v>440</v>
      </c>
      <c r="Q22" s="8" t="s">
        <v>94</v>
      </c>
      <c r="R22" s="8" t="s">
        <v>94</v>
      </c>
      <c r="S22" s="8">
        <v>6</v>
      </c>
    </row>
    <row r="23" spans="1:19" ht="15.75" customHeight="1">
      <c r="A23" s="8" t="s">
        <v>443</v>
      </c>
      <c r="B23" s="8" t="s">
        <v>444</v>
      </c>
      <c r="C23" s="8">
        <v>2022</v>
      </c>
      <c r="D23" s="8" t="s">
        <v>227</v>
      </c>
      <c r="E23" s="8" t="s">
        <v>271</v>
      </c>
      <c r="F23" s="8" t="s">
        <v>271</v>
      </c>
      <c r="G23" s="8" t="s">
        <v>271</v>
      </c>
      <c r="H23" s="8" t="s">
        <v>446</v>
      </c>
      <c r="I23" s="8" t="s">
        <v>447</v>
      </c>
      <c r="J23" s="11" t="s">
        <v>448</v>
      </c>
      <c r="K23" s="8" t="s">
        <v>271</v>
      </c>
      <c r="L23" s="8" t="s">
        <v>233</v>
      </c>
      <c r="M23" s="8" t="s">
        <v>271</v>
      </c>
      <c r="N23" s="8" t="s">
        <v>427</v>
      </c>
      <c r="O23" s="8" t="s">
        <v>271</v>
      </c>
      <c r="P23" s="11" t="s">
        <v>449</v>
      </c>
      <c r="Q23" s="8" t="s">
        <v>191</v>
      </c>
      <c r="R23" s="8" t="s">
        <v>191</v>
      </c>
      <c r="S23" s="8">
        <v>5</v>
      </c>
    </row>
    <row r="24" spans="1:19" ht="15.75" customHeight="1">
      <c r="A24" s="8" t="s">
        <v>457</v>
      </c>
      <c r="B24" s="8" t="s">
        <v>458</v>
      </c>
      <c r="C24" s="8">
        <v>2020</v>
      </c>
      <c r="D24" s="8" t="s">
        <v>196</v>
      </c>
      <c r="E24" s="8" t="s">
        <v>213</v>
      </c>
      <c r="F24" s="8">
        <v>2</v>
      </c>
      <c r="G24" s="8" t="s">
        <v>291</v>
      </c>
      <c r="H24" s="8" t="s">
        <v>342</v>
      </c>
      <c r="I24" s="8" t="s">
        <v>460</v>
      </c>
      <c r="J24" s="11" t="s">
        <v>461</v>
      </c>
      <c r="K24" s="8" t="s">
        <v>250</v>
      </c>
      <c r="L24" s="8" t="s">
        <v>202</v>
      </c>
      <c r="M24" s="8" t="s">
        <v>219</v>
      </c>
      <c r="N24" s="11" t="s">
        <v>462</v>
      </c>
      <c r="O24" s="8" t="s">
        <v>298</v>
      </c>
      <c r="P24" s="11" t="s">
        <v>463</v>
      </c>
      <c r="Q24" s="8" t="s">
        <v>94</v>
      </c>
      <c r="R24" s="8" t="s">
        <v>94</v>
      </c>
      <c r="S24" s="8">
        <v>4</v>
      </c>
    </row>
    <row r="25" spans="1:19" ht="15.75" customHeight="1">
      <c r="A25" s="8" t="s">
        <v>465</v>
      </c>
      <c r="B25" s="8" t="s">
        <v>466</v>
      </c>
      <c r="C25" s="8">
        <v>2021</v>
      </c>
      <c r="D25" s="8" t="s">
        <v>315</v>
      </c>
      <c r="E25" s="8" t="s">
        <v>194</v>
      </c>
      <c r="F25" s="8">
        <v>2</v>
      </c>
      <c r="G25" s="8" t="s">
        <v>228</v>
      </c>
      <c r="H25" s="8" t="s">
        <v>127</v>
      </c>
      <c r="I25" s="8" t="s">
        <v>468</v>
      </c>
      <c r="J25" s="11" t="s">
        <v>469</v>
      </c>
      <c r="K25" s="8" t="s">
        <v>470</v>
      </c>
      <c r="L25" s="8" t="s">
        <v>471</v>
      </c>
      <c r="M25" s="8" t="s">
        <v>203</v>
      </c>
      <c r="N25" s="11" t="s">
        <v>472</v>
      </c>
      <c r="O25" s="8" t="s">
        <v>235</v>
      </c>
      <c r="P25" s="24" t="s">
        <v>473</v>
      </c>
      <c r="Q25" s="8" t="s">
        <v>94</v>
      </c>
      <c r="R25" s="8" t="s">
        <v>94</v>
      </c>
      <c r="S25" s="8">
        <v>3</v>
      </c>
    </row>
    <row r="26" spans="1:19" ht="15.75" customHeight="1">
      <c r="A26" s="8" t="s">
        <v>480</v>
      </c>
      <c r="B26" s="8" t="s">
        <v>481</v>
      </c>
      <c r="C26" s="8">
        <v>2021</v>
      </c>
      <c r="D26" s="8" t="s">
        <v>483</v>
      </c>
      <c r="E26" s="8" t="s">
        <v>94</v>
      </c>
      <c r="F26" s="8">
        <v>2</v>
      </c>
      <c r="G26" s="8" t="s">
        <v>214</v>
      </c>
      <c r="H26" s="8" t="s">
        <v>484</v>
      </c>
      <c r="I26" s="8" t="s">
        <v>485</v>
      </c>
      <c r="J26" s="11" t="s">
        <v>486</v>
      </c>
      <c r="K26" s="8" t="s">
        <v>487</v>
      </c>
      <c r="L26" s="8" t="s">
        <v>233</v>
      </c>
      <c r="M26" s="8" t="s">
        <v>203</v>
      </c>
      <c r="N26" s="11" t="s">
        <v>488</v>
      </c>
      <c r="O26" s="8" t="s">
        <v>1167</v>
      </c>
      <c r="P26" s="11" t="s">
        <v>1168</v>
      </c>
      <c r="Q26" s="8"/>
      <c r="R26" s="8"/>
      <c r="S26" s="8">
        <v>2</v>
      </c>
    </row>
    <row r="27" spans="1:19" ht="15.75" customHeight="1">
      <c r="A27" s="8" t="s">
        <v>493</v>
      </c>
      <c r="B27" s="8" t="s">
        <v>494</v>
      </c>
      <c r="C27" s="8">
        <v>2016</v>
      </c>
      <c r="D27" s="8" t="s">
        <v>496</v>
      </c>
      <c r="E27" s="8" t="s">
        <v>94</v>
      </c>
      <c r="F27" s="8">
        <v>2</v>
      </c>
      <c r="G27" s="8" t="s">
        <v>497</v>
      </c>
      <c r="H27" s="8" t="s">
        <v>484</v>
      </c>
      <c r="I27" s="8" t="s">
        <v>498</v>
      </c>
      <c r="J27" s="11" t="s">
        <v>499</v>
      </c>
      <c r="K27" s="8" t="s">
        <v>500</v>
      </c>
      <c r="L27" s="8" t="s">
        <v>394</v>
      </c>
      <c r="M27" s="8" t="s">
        <v>219</v>
      </c>
      <c r="N27" s="8" t="s">
        <v>501</v>
      </c>
      <c r="O27" s="8" t="s">
        <v>221</v>
      </c>
      <c r="P27" s="11" t="s">
        <v>502</v>
      </c>
      <c r="Q27" s="8" t="s">
        <v>191</v>
      </c>
      <c r="R27" s="8" t="s">
        <v>191</v>
      </c>
      <c r="S27" s="8">
        <v>2</v>
      </c>
    </row>
    <row r="28" spans="1:19" ht="15.75" customHeight="1">
      <c r="A28" s="8" t="s">
        <v>504</v>
      </c>
      <c r="B28" s="8" t="s">
        <v>505</v>
      </c>
      <c r="C28" s="8">
        <v>2021</v>
      </c>
      <c r="D28" s="8" t="s">
        <v>507</v>
      </c>
      <c r="E28" s="8" t="s">
        <v>94</v>
      </c>
      <c r="F28" s="8">
        <v>3</v>
      </c>
      <c r="G28" s="8" t="s">
        <v>228</v>
      </c>
      <c r="H28" s="8" t="s">
        <v>508</v>
      </c>
      <c r="I28" s="8" t="s">
        <v>509</v>
      </c>
      <c r="J28" s="11" t="s">
        <v>510</v>
      </c>
      <c r="K28" s="8" t="s">
        <v>511</v>
      </c>
      <c r="L28" s="8" t="s">
        <v>218</v>
      </c>
      <c r="M28" s="8" t="s">
        <v>203</v>
      </c>
      <c r="N28" s="11" t="s">
        <v>512</v>
      </c>
      <c r="O28" s="8" t="s">
        <v>1169</v>
      </c>
      <c r="P28" s="11" t="s">
        <v>514</v>
      </c>
      <c r="Q28" s="8" t="s">
        <v>94</v>
      </c>
      <c r="R28" s="8" t="s">
        <v>94</v>
      </c>
      <c r="S28" s="8">
        <v>1</v>
      </c>
    </row>
    <row r="29" spans="1:19" ht="15.75" customHeight="1">
      <c r="A29" s="8" t="s">
        <v>517</v>
      </c>
      <c r="B29" s="8" t="s">
        <v>518</v>
      </c>
      <c r="C29" s="8">
        <v>2021</v>
      </c>
      <c r="D29" s="8" t="s">
        <v>390</v>
      </c>
      <c r="E29" s="8" t="s">
        <v>191</v>
      </c>
      <c r="F29" s="8">
        <v>2</v>
      </c>
      <c r="G29" s="8" t="s">
        <v>497</v>
      </c>
      <c r="H29" s="8" t="s">
        <v>520</v>
      </c>
      <c r="I29" s="8" t="s">
        <v>521</v>
      </c>
      <c r="J29" s="11" t="s">
        <v>522</v>
      </c>
      <c r="K29" s="8" t="s">
        <v>523</v>
      </c>
      <c r="L29" s="8" t="s">
        <v>233</v>
      </c>
      <c r="M29" s="8" t="s">
        <v>203</v>
      </c>
      <c r="N29" s="11" t="s">
        <v>524</v>
      </c>
      <c r="O29" s="8" t="s">
        <v>525</v>
      </c>
      <c r="P29" s="11" t="s">
        <v>526</v>
      </c>
      <c r="Q29" s="8" t="s">
        <v>94</v>
      </c>
      <c r="R29" s="8" t="s">
        <v>94</v>
      </c>
      <c r="S29" s="8">
        <v>1</v>
      </c>
    </row>
    <row r="30" spans="1:19" ht="15.75" customHeight="1">
      <c r="A30" s="8" t="s">
        <v>528</v>
      </c>
      <c r="B30" s="8" t="s">
        <v>529</v>
      </c>
      <c r="C30" s="8">
        <v>2021</v>
      </c>
      <c r="D30" s="8" t="s">
        <v>390</v>
      </c>
      <c r="E30" s="8" t="s">
        <v>94</v>
      </c>
      <c r="F30" s="8">
        <v>2</v>
      </c>
      <c r="G30" s="8" t="s">
        <v>214</v>
      </c>
      <c r="H30" s="8" t="s">
        <v>292</v>
      </c>
      <c r="I30" s="8" t="s">
        <v>531</v>
      </c>
      <c r="J30" s="11" t="s">
        <v>532</v>
      </c>
      <c r="K30" s="8" t="s">
        <v>533</v>
      </c>
      <c r="L30" s="8" t="s">
        <v>233</v>
      </c>
      <c r="M30" s="8" t="s">
        <v>203</v>
      </c>
      <c r="N30" s="11" t="s">
        <v>534</v>
      </c>
      <c r="O30" s="8" t="s">
        <v>1170</v>
      </c>
      <c r="P30" s="11" t="s">
        <v>536</v>
      </c>
      <c r="Q30" s="8" t="s">
        <v>94</v>
      </c>
      <c r="R30" s="8" t="s">
        <v>94</v>
      </c>
      <c r="S30" s="8">
        <v>1</v>
      </c>
    </row>
    <row r="31" spans="1:19" ht="15.75" customHeight="1">
      <c r="A31" s="8" t="s">
        <v>539</v>
      </c>
      <c r="B31" s="8" t="s">
        <v>540</v>
      </c>
      <c r="C31" s="8">
        <v>2018</v>
      </c>
      <c r="D31" s="8" t="s">
        <v>542</v>
      </c>
      <c r="E31" s="8" t="s">
        <v>94</v>
      </c>
      <c r="F31" s="8">
        <v>2</v>
      </c>
      <c r="G31" s="8" t="s">
        <v>214</v>
      </c>
      <c r="H31" s="8" t="s">
        <v>543</v>
      </c>
      <c r="I31" s="8" t="s">
        <v>544</v>
      </c>
      <c r="J31" s="11" t="s">
        <v>545</v>
      </c>
      <c r="K31" s="8" t="s">
        <v>546</v>
      </c>
      <c r="L31" s="8" t="s">
        <v>233</v>
      </c>
      <c r="M31" s="8" t="s">
        <v>203</v>
      </c>
      <c r="N31" s="11" t="s">
        <v>547</v>
      </c>
      <c r="O31" s="8" t="s">
        <v>235</v>
      </c>
      <c r="P31" s="11" t="s">
        <v>548</v>
      </c>
      <c r="Q31" s="8"/>
      <c r="R31" s="8"/>
      <c r="S31" s="8">
        <v>1</v>
      </c>
    </row>
    <row r="32" spans="1:19" ht="15.75" customHeight="1">
      <c r="A32" s="8" t="s">
        <v>551</v>
      </c>
      <c r="B32" s="8" t="s">
        <v>552</v>
      </c>
      <c r="C32" s="8">
        <v>2022</v>
      </c>
      <c r="D32" s="8" t="s">
        <v>390</v>
      </c>
      <c r="E32" s="8" t="s">
        <v>191</v>
      </c>
      <c r="F32" s="8">
        <v>2</v>
      </c>
      <c r="G32" s="8" t="s">
        <v>497</v>
      </c>
      <c r="H32" s="8" t="s">
        <v>554</v>
      </c>
      <c r="I32" s="8" t="s">
        <v>555</v>
      </c>
      <c r="J32" s="11" t="s">
        <v>556</v>
      </c>
      <c r="K32" s="8" t="s">
        <v>557</v>
      </c>
      <c r="L32" s="8" t="s">
        <v>233</v>
      </c>
      <c r="M32" s="8" t="s">
        <v>219</v>
      </c>
      <c r="N32" s="11" t="s">
        <v>558</v>
      </c>
      <c r="O32" s="8" t="s">
        <v>559</v>
      </c>
      <c r="P32" s="11" t="s">
        <v>560</v>
      </c>
      <c r="Q32" s="8" t="s">
        <v>94</v>
      </c>
      <c r="R32" s="8" t="s">
        <v>94</v>
      </c>
      <c r="S32" s="8"/>
    </row>
    <row r="33" spans="1:19" ht="15.75" customHeight="1">
      <c r="A33" s="8" t="s">
        <v>568</v>
      </c>
      <c r="B33" s="8" t="s">
        <v>569</v>
      </c>
      <c r="C33" s="8">
        <v>2018</v>
      </c>
      <c r="D33" s="8" t="s">
        <v>290</v>
      </c>
      <c r="E33" s="8" t="s">
        <v>194</v>
      </c>
      <c r="F33" s="8">
        <v>2</v>
      </c>
      <c r="G33" s="8" t="s">
        <v>228</v>
      </c>
      <c r="H33" s="8" t="s">
        <v>571</v>
      </c>
      <c r="I33" s="8" t="s">
        <v>572</v>
      </c>
      <c r="J33" s="11" t="s">
        <v>573</v>
      </c>
      <c r="K33" s="8" t="s">
        <v>574</v>
      </c>
      <c r="L33" s="8" t="s">
        <v>218</v>
      </c>
      <c r="M33" s="8" t="s">
        <v>203</v>
      </c>
      <c r="N33" s="11" t="s">
        <v>575</v>
      </c>
      <c r="O33" s="8" t="s">
        <v>1171</v>
      </c>
      <c r="P33" s="11" t="s">
        <v>577</v>
      </c>
      <c r="Q33" s="8" t="s">
        <v>108</v>
      </c>
      <c r="R33" s="8" t="s">
        <v>108</v>
      </c>
      <c r="S33" s="8"/>
    </row>
    <row r="34" spans="1:19" ht="15.75" customHeight="1">
      <c r="A34" s="8" t="s">
        <v>580</v>
      </c>
      <c r="B34" s="8" t="s">
        <v>581</v>
      </c>
      <c r="C34" s="8">
        <v>2016</v>
      </c>
      <c r="D34" s="8" t="s">
        <v>583</v>
      </c>
      <c r="E34" s="8" t="s">
        <v>213</v>
      </c>
      <c r="F34" s="8">
        <v>2</v>
      </c>
      <c r="G34" s="8" t="s">
        <v>291</v>
      </c>
      <c r="H34" s="8" t="s">
        <v>584</v>
      </c>
      <c r="I34" s="8" t="s">
        <v>585</v>
      </c>
      <c r="J34" s="11" t="s">
        <v>586</v>
      </c>
      <c r="K34" s="8" t="s">
        <v>587</v>
      </c>
      <c r="L34" s="8" t="s">
        <v>233</v>
      </c>
      <c r="M34" s="8" t="s">
        <v>219</v>
      </c>
      <c r="N34" s="11" t="s">
        <v>588</v>
      </c>
      <c r="O34" s="8" t="s">
        <v>589</v>
      </c>
      <c r="P34" s="11" t="s">
        <v>590</v>
      </c>
      <c r="Q34" s="8" t="s">
        <v>94</v>
      </c>
      <c r="R34" s="8" t="s">
        <v>94</v>
      </c>
      <c r="S34" s="8"/>
    </row>
    <row r="35" spans="1:19" ht="15.75" customHeight="1">
      <c r="A35" s="8" t="s">
        <v>593</v>
      </c>
      <c r="B35" s="8" t="s">
        <v>594</v>
      </c>
      <c r="C35" s="8">
        <v>2020</v>
      </c>
      <c r="D35" s="8" t="s">
        <v>279</v>
      </c>
      <c r="E35" s="8" t="s">
        <v>191</v>
      </c>
      <c r="F35" s="8" t="s">
        <v>271</v>
      </c>
      <c r="G35" s="8" t="s">
        <v>271</v>
      </c>
      <c r="H35" s="8" t="s">
        <v>198</v>
      </c>
      <c r="I35" s="8" t="s">
        <v>596</v>
      </c>
      <c r="J35" s="11" t="s">
        <v>448</v>
      </c>
      <c r="K35" s="8" t="s">
        <v>271</v>
      </c>
      <c r="L35" s="8" t="s">
        <v>233</v>
      </c>
      <c r="M35" s="8" t="s">
        <v>219</v>
      </c>
      <c r="N35" s="8" t="s">
        <v>597</v>
      </c>
      <c r="O35" s="8" t="s">
        <v>271</v>
      </c>
      <c r="P35" s="11" t="s">
        <v>598</v>
      </c>
      <c r="Q35" s="8" t="s">
        <v>191</v>
      </c>
      <c r="R35" s="8" t="s">
        <v>191</v>
      </c>
      <c r="S35" s="8"/>
    </row>
    <row r="36" spans="1:19" ht="15.75" customHeight="1">
      <c r="A36" s="8" t="s">
        <v>600</v>
      </c>
      <c r="B36" s="8" t="s">
        <v>601</v>
      </c>
      <c r="C36" s="8">
        <v>2019</v>
      </c>
      <c r="D36" s="8" t="s">
        <v>603</v>
      </c>
      <c r="E36" s="8" t="s">
        <v>94</v>
      </c>
      <c r="F36" s="8">
        <v>3</v>
      </c>
      <c r="G36" s="8" t="s">
        <v>497</v>
      </c>
      <c r="H36" s="8" t="s">
        <v>604</v>
      </c>
      <c r="I36" s="8" t="s">
        <v>605</v>
      </c>
      <c r="J36" s="11" t="s">
        <v>606</v>
      </c>
      <c r="K36" s="8" t="s">
        <v>607</v>
      </c>
      <c r="L36" s="8" t="s">
        <v>233</v>
      </c>
      <c r="M36" s="8" t="s">
        <v>203</v>
      </c>
      <c r="N36" s="11" t="s">
        <v>608</v>
      </c>
      <c r="O36" s="8" t="s">
        <v>309</v>
      </c>
      <c r="P36" s="11" t="s">
        <v>609</v>
      </c>
      <c r="Q36" s="8" t="s">
        <v>94</v>
      </c>
      <c r="R36" s="8" t="s">
        <v>94</v>
      </c>
      <c r="S36" s="8"/>
    </row>
    <row r="37" spans="1:19" ht="15.75" customHeight="1">
      <c r="A37" s="8" t="s">
        <v>613</v>
      </c>
      <c r="B37" s="8" t="s">
        <v>614</v>
      </c>
      <c r="C37" s="8">
        <v>2018</v>
      </c>
      <c r="D37" s="8" t="s">
        <v>212</v>
      </c>
      <c r="E37" s="8" t="s">
        <v>191</v>
      </c>
      <c r="F37" s="8" t="s">
        <v>271</v>
      </c>
      <c r="G37" s="8" t="s">
        <v>271</v>
      </c>
      <c r="H37" s="8" t="s">
        <v>616</v>
      </c>
      <c r="I37" s="8" t="s">
        <v>271</v>
      </c>
      <c r="J37" s="11" t="s">
        <v>271</v>
      </c>
      <c r="K37" s="8" t="s">
        <v>617</v>
      </c>
      <c r="L37" s="8" t="s">
        <v>271</v>
      </c>
      <c r="M37" s="8" t="s">
        <v>271</v>
      </c>
      <c r="N37" s="8" t="s">
        <v>618</v>
      </c>
      <c r="O37" s="8" t="s">
        <v>271</v>
      </c>
      <c r="P37" s="11" t="s">
        <v>619</v>
      </c>
      <c r="Q37" s="8" t="s">
        <v>94</v>
      </c>
      <c r="R37" s="8" t="s">
        <v>94</v>
      </c>
      <c r="S37" s="8">
        <v>94</v>
      </c>
    </row>
    <row r="38" spans="1:19" ht="15.75" customHeight="1">
      <c r="A38" s="8" t="s">
        <v>625</v>
      </c>
      <c r="B38" s="8" t="s">
        <v>626</v>
      </c>
      <c r="C38" s="8">
        <v>2015</v>
      </c>
      <c r="D38" s="8" t="s">
        <v>227</v>
      </c>
      <c r="E38" s="8" t="s">
        <v>191</v>
      </c>
      <c r="F38" s="8">
        <v>1</v>
      </c>
      <c r="G38" s="8" t="s">
        <v>214</v>
      </c>
      <c r="H38" s="8" t="s">
        <v>628</v>
      </c>
      <c r="I38" s="8" t="s">
        <v>629</v>
      </c>
      <c r="J38" s="11" t="s">
        <v>270</v>
      </c>
      <c r="K38" s="8" t="s">
        <v>630</v>
      </c>
      <c r="L38" s="8" t="s">
        <v>233</v>
      </c>
      <c r="M38" s="8" t="s">
        <v>219</v>
      </c>
      <c r="N38" s="8" t="s">
        <v>631</v>
      </c>
      <c r="O38" s="8" t="s">
        <v>632</v>
      </c>
      <c r="P38" s="11" t="s">
        <v>633</v>
      </c>
      <c r="Q38" s="8" t="s">
        <v>94</v>
      </c>
      <c r="R38" s="8" t="s">
        <v>94</v>
      </c>
      <c r="S38" s="8">
        <v>36</v>
      </c>
    </row>
    <row r="39" spans="1:19" ht="15.75" customHeight="1">
      <c r="A39" s="8" t="s">
        <v>635</v>
      </c>
      <c r="B39" s="8" t="s">
        <v>636</v>
      </c>
      <c r="C39" s="8">
        <v>2018</v>
      </c>
      <c r="D39" s="8" t="s">
        <v>413</v>
      </c>
      <c r="E39" s="8" t="s">
        <v>108</v>
      </c>
      <c r="F39" s="8">
        <v>2</v>
      </c>
      <c r="G39" s="8" t="s">
        <v>214</v>
      </c>
      <c r="H39" s="8" t="s">
        <v>638</v>
      </c>
      <c r="I39" s="8" t="s">
        <v>639</v>
      </c>
      <c r="J39" s="11" t="s">
        <v>640</v>
      </c>
      <c r="K39" s="8" t="s">
        <v>641</v>
      </c>
      <c r="L39" s="8" t="s">
        <v>233</v>
      </c>
      <c r="M39" s="8" t="s">
        <v>203</v>
      </c>
      <c r="N39" s="11" t="s">
        <v>642</v>
      </c>
      <c r="O39" s="8" t="s">
        <v>235</v>
      </c>
      <c r="P39" s="11" t="s">
        <v>643</v>
      </c>
      <c r="Q39" s="8"/>
      <c r="R39" s="8"/>
      <c r="S39" s="8">
        <v>25</v>
      </c>
    </row>
    <row r="40" spans="1:19" ht="15.75" customHeight="1">
      <c r="A40" s="8" t="s">
        <v>666</v>
      </c>
      <c r="B40" s="8" t="s">
        <v>667</v>
      </c>
      <c r="C40" s="8">
        <v>2019</v>
      </c>
      <c r="D40" s="8" t="s">
        <v>324</v>
      </c>
      <c r="E40" s="8" t="s">
        <v>94</v>
      </c>
      <c r="F40" s="8">
        <v>2</v>
      </c>
      <c r="G40" s="8" t="s">
        <v>214</v>
      </c>
      <c r="H40" s="8" t="s">
        <v>127</v>
      </c>
      <c r="I40" s="8" t="s">
        <v>669</v>
      </c>
      <c r="J40" s="11" t="s">
        <v>670</v>
      </c>
      <c r="K40" s="8" t="s">
        <v>671</v>
      </c>
      <c r="L40" s="8" t="s">
        <v>218</v>
      </c>
      <c r="M40" s="8" t="s">
        <v>203</v>
      </c>
      <c r="N40" s="11" t="s">
        <v>672</v>
      </c>
      <c r="O40" s="8" t="s">
        <v>235</v>
      </c>
      <c r="P40" s="11" t="s">
        <v>673</v>
      </c>
      <c r="Q40" s="8" t="s">
        <v>94</v>
      </c>
      <c r="R40" s="8" t="s">
        <v>94</v>
      </c>
      <c r="S40" s="8">
        <v>20</v>
      </c>
    </row>
    <row r="41" spans="1:19" ht="15.75" customHeight="1">
      <c r="A41" s="8" t="s">
        <v>682</v>
      </c>
      <c r="B41" s="8" t="s">
        <v>683</v>
      </c>
      <c r="C41" s="8">
        <v>2018</v>
      </c>
      <c r="D41" s="8" t="s">
        <v>247</v>
      </c>
      <c r="E41" s="8" t="s">
        <v>94</v>
      </c>
      <c r="F41" s="8">
        <v>2</v>
      </c>
      <c r="G41" s="8" t="s">
        <v>228</v>
      </c>
      <c r="H41" s="8" t="s">
        <v>685</v>
      </c>
      <c r="I41" s="8" t="s">
        <v>686</v>
      </c>
      <c r="J41" s="11" t="s">
        <v>687</v>
      </c>
      <c r="K41" s="8" t="s">
        <v>688</v>
      </c>
      <c r="L41" s="8" t="s">
        <v>394</v>
      </c>
      <c r="M41" s="8" t="s">
        <v>203</v>
      </c>
      <c r="N41" s="11" t="s">
        <v>689</v>
      </c>
      <c r="O41" s="8" t="s">
        <v>690</v>
      </c>
      <c r="P41" s="11" t="s">
        <v>691</v>
      </c>
      <c r="Q41" s="8" t="s">
        <v>191</v>
      </c>
      <c r="R41" s="8" t="s">
        <v>94</v>
      </c>
      <c r="S41" s="8">
        <v>16</v>
      </c>
    </row>
    <row r="42" spans="1:19" ht="15.75" customHeight="1">
      <c r="A42" s="8" t="s">
        <v>693</v>
      </c>
      <c r="B42" s="8" t="s">
        <v>694</v>
      </c>
      <c r="C42" s="8">
        <v>2018</v>
      </c>
      <c r="D42" s="8" t="s">
        <v>257</v>
      </c>
      <c r="E42" s="8" t="s">
        <v>94</v>
      </c>
      <c r="F42" s="8">
        <v>2</v>
      </c>
      <c r="G42" s="8" t="s">
        <v>214</v>
      </c>
      <c r="H42" s="8" t="s">
        <v>696</v>
      </c>
      <c r="I42" s="8" t="s">
        <v>697</v>
      </c>
      <c r="J42" s="11" t="s">
        <v>698</v>
      </c>
      <c r="K42" s="8" t="s">
        <v>699</v>
      </c>
      <c r="L42" s="8" t="s">
        <v>233</v>
      </c>
      <c r="M42" s="8" t="s">
        <v>203</v>
      </c>
      <c r="N42" s="8" t="s">
        <v>700</v>
      </c>
      <c r="O42" s="8" t="s">
        <v>407</v>
      </c>
      <c r="P42" s="11" t="s">
        <v>701</v>
      </c>
      <c r="Q42" s="8" t="s">
        <v>94</v>
      </c>
      <c r="R42" s="8" t="s">
        <v>94</v>
      </c>
      <c r="S42" s="8">
        <v>15</v>
      </c>
    </row>
    <row r="43" spans="1:19" ht="15.75" customHeight="1">
      <c r="A43" s="8" t="s">
        <v>709</v>
      </c>
      <c r="B43" s="8" t="s">
        <v>710</v>
      </c>
      <c r="C43" s="8">
        <v>2020</v>
      </c>
      <c r="D43" s="8" t="s">
        <v>413</v>
      </c>
      <c r="E43" s="8" t="s">
        <v>194</v>
      </c>
      <c r="F43" s="8">
        <v>2</v>
      </c>
      <c r="G43" s="8" t="s">
        <v>228</v>
      </c>
      <c r="H43" s="8" t="s">
        <v>712</v>
      </c>
      <c r="I43" s="8" t="s">
        <v>713</v>
      </c>
      <c r="J43" s="11" t="s">
        <v>714</v>
      </c>
      <c r="K43" s="8" t="s">
        <v>715</v>
      </c>
      <c r="L43" s="8" t="s">
        <v>394</v>
      </c>
      <c r="M43" s="8" t="s">
        <v>203</v>
      </c>
      <c r="N43" s="11" t="s">
        <v>716</v>
      </c>
      <c r="O43" s="8" t="s">
        <v>235</v>
      </c>
      <c r="P43" s="11" t="s">
        <v>717</v>
      </c>
      <c r="Q43" s="8" t="s">
        <v>94</v>
      </c>
      <c r="R43" s="8" t="s">
        <v>94</v>
      </c>
      <c r="S43" s="8">
        <v>11</v>
      </c>
    </row>
    <row r="44" spans="1:19" ht="16.5" customHeight="1">
      <c r="A44" s="8" t="s">
        <v>719</v>
      </c>
      <c r="B44" s="8" t="s">
        <v>720</v>
      </c>
      <c r="C44" s="8">
        <v>2021</v>
      </c>
      <c r="D44" s="8" t="s">
        <v>722</v>
      </c>
      <c r="E44" s="8" t="s">
        <v>191</v>
      </c>
      <c r="F44" s="8">
        <v>3</v>
      </c>
      <c r="G44" s="8" t="s">
        <v>497</v>
      </c>
      <c r="H44" s="8" t="s">
        <v>198</v>
      </c>
      <c r="I44" s="8" t="s">
        <v>723</v>
      </c>
      <c r="J44" s="11" t="s">
        <v>724</v>
      </c>
      <c r="K44" s="8" t="s">
        <v>725</v>
      </c>
      <c r="L44" s="8" t="s">
        <v>233</v>
      </c>
      <c r="M44" s="8" t="s">
        <v>203</v>
      </c>
      <c r="N44" s="11" t="s">
        <v>524</v>
      </c>
      <c r="O44" s="8" t="s">
        <v>726</v>
      </c>
      <c r="P44" s="11" t="s">
        <v>727</v>
      </c>
      <c r="Q44" s="8" t="s">
        <v>191</v>
      </c>
      <c r="R44" s="8" t="s">
        <v>94</v>
      </c>
      <c r="S44" s="8">
        <v>10</v>
      </c>
    </row>
    <row r="45" spans="1:19" ht="15.75" customHeight="1">
      <c r="A45" s="8" t="s">
        <v>730</v>
      </c>
      <c r="B45" s="8" t="s">
        <v>731</v>
      </c>
      <c r="C45" s="8">
        <v>2020</v>
      </c>
      <c r="D45" s="8" t="s">
        <v>227</v>
      </c>
      <c r="E45" s="8" t="s">
        <v>94</v>
      </c>
      <c r="F45" s="8">
        <v>2</v>
      </c>
      <c r="G45" s="8" t="s">
        <v>214</v>
      </c>
      <c r="H45" s="8" t="s">
        <v>733</v>
      </c>
      <c r="I45" s="8" t="s">
        <v>734</v>
      </c>
      <c r="J45" s="11" t="s">
        <v>735</v>
      </c>
      <c r="K45" s="8" t="s">
        <v>736</v>
      </c>
      <c r="L45" s="8" t="s">
        <v>233</v>
      </c>
      <c r="M45" s="8" t="s">
        <v>203</v>
      </c>
      <c r="N45" s="11" t="s">
        <v>737</v>
      </c>
      <c r="O45" s="8" t="s">
        <v>738</v>
      </c>
      <c r="P45" s="11" t="s">
        <v>739</v>
      </c>
      <c r="Q45" s="8"/>
      <c r="R45" s="8"/>
      <c r="S45" s="8">
        <v>9</v>
      </c>
    </row>
    <row r="46" spans="1:19" ht="15.75" customHeight="1">
      <c r="A46" s="8" t="s">
        <v>741</v>
      </c>
      <c r="B46" s="8" t="s">
        <v>742</v>
      </c>
      <c r="C46" s="8">
        <v>2019</v>
      </c>
      <c r="D46" s="8" t="s">
        <v>196</v>
      </c>
      <c r="E46" s="8" t="s">
        <v>94</v>
      </c>
      <c r="F46" s="8">
        <v>2</v>
      </c>
      <c r="G46" s="8" t="s">
        <v>228</v>
      </c>
      <c r="H46" s="8" t="s">
        <v>744</v>
      </c>
      <c r="I46" s="8" t="s">
        <v>745</v>
      </c>
      <c r="J46" s="11" t="s">
        <v>746</v>
      </c>
      <c r="K46" s="8" t="s">
        <v>747</v>
      </c>
      <c r="L46" s="8" t="s">
        <v>233</v>
      </c>
      <c r="M46" s="8" t="s">
        <v>203</v>
      </c>
      <c r="N46" s="8" t="s">
        <v>748</v>
      </c>
      <c r="O46" s="8" t="s">
        <v>221</v>
      </c>
      <c r="P46" s="11" t="s">
        <v>749</v>
      </c>
      <c r="Q46" s="8"/>
      <c r="R46" s="8"/>
      <c r="S46" s="8">
        <v>8</v>
      </c>
    </row>
    <row r="47" spans="1:19" ht="15.75" customHeight="1">
      <c r="A47" s="8" t="s">
        <v>751</v>
      </c>
      <c r="B47" s="8" t="s">
        <v>752</v>
      </c>
      <c r="C47" s="8">
        <v>2021</v>
      </c>
      <c r="D47" s="8" t="s">
        <v>754</v>
      </c>
      <c r="E47" s="8" t="s">
        <v>94</v>
      </c>
      <c r="F47" s="8">
        <v>2</v>
      </c>
      <c r="G47" s="8" t="s">
        <v>214</v>
      </c>
      <c r="H47" s="8" t="s">
        <v>755</v>
      </c>
      <c r="I47" s="8" t="s">
        <v>756</v>
      </c>
      <c r="J47" s="11" t="s">
        <v>757</v>
      </c>
      <c r="K47" s="8" t="s">
        <v>758</v>
      </c>
      <c r="L47" s="8" t="s">
        <v>394</v>
      </c>
      <c r="M47" s="8" t="s">
        <v>203</v>
      </c>
      <c r="N47" s="8" t="s">
        <v>759</v>
      </c>
      <c r="O47" s="8" t="s">
        <v>407</v>
      </c>
      <c r="P47" s="11" t="s">
        <v>760</v>
      </c>
      <c r="Q47" s="8" t="s">
        <v>94</v>
      </c>
      <c r="R47" s="8" t="s">
        <v>191</v>
      </c>
      <c r="S47" s="8">
        <v>7</v>
      </c>
    </row>
    <row r="48" spans="1:19" ht="15.75" customHeight="1">
      <c r="A48" s="8" t="s">
        <v>790</v>
      </c>
      <c r="B48" s="8" t="s">
        <v>791</v>
      </c>
      <c r="C48" s="8">
        <v>2018</v>
      </c>
      <c r="D48" s="8" t="s">
        <v>793</v>
      </c>
      <c r="E48" s="8" t="s">
        <v>94</v>
      </c>
      <c r="F48" s="8">
        <v>2</v>
      </c>
      <c r="G48" s="8" t="s">
        <v>228</v>
      </c>
      <c r="H48" s="8" t="s">
        <v>127</v>
      </c>
      <c r="I48" s="8" t="s">
        <v>794</v>
      </c>
      <c r="J48" s="11" t="s">
        <v>795</v>
      </c>
      <c r="K48" s="8" t="s">
        <v>796</v>
      </c>
      <c r="L48" s="8" t="s">
        <v>233</v>
      </c>
      <c r="M48" s="8" t="s">
        <v>203</v>
      </c>
      <c r="N48" s="11" t="s">
        <v>797</v>
      </c>
      <c r="O48" s="8" t="s">
        <v>235</v>
      </c>
      <c r="P48" s="11"/>
      <c r="Q48" s="8" t="s">
        <v>94</v>
      </c>
      <c r="R48" s="8" t="s">
        <v>94</v>
      </c>
      <c r="S48" s="8">
        <v>6</v>
      </c>
    </row>
    <row r="49" spans="1:19" ht="16.5" customHeight="1">
      <c r="A49" s="8" t="s">
        <v>805</v>
      </c>
      <c r="B49" s="8" t="s">
        <v>806</v>
      </c>
      <c r="C49" s="8">
        <v>2017</v>
      </c>
      <c r="D49" s="8" t="s">
        <v>583</v>
      </c>
      <c r="E49" s="8" t="s">
        <v>94</v>
      </c>
      <c r="F49" s="8">
        <v>2</v>
      </c>
      <c r="G49" s="8" t="s">
        <v>214</v>
      </c>
      <c r="H49" s="8" t="s">
        <v>280</v>
      </c>
      <c r="I49" s="8" t="s">
        <v>808</v>
      </c>
      <c r="J49" s="11" t="s">
        <v>809</v>
      </c>
      <c r="K49" s="8" t="s">
        <v>810</v>
      </c>
      <c r="L49" s="8" t="s">
        <v>394</v>
      </c>
      <c r="M49" s="8" t="s">
        <v>203</v>
      </c>
      <c r="N49" s="11" t="s">
        <v>811</v>
      </c>
      <c r="O49" s="8" t="s">
        <v>1172</v>
      </c>
      <c r="P49" s="11" t="s">
        <v>1173</v>
      </c>
      <c r="Q49" s="8" t="s">
        <v>94</v>
      </c>
      <c r="R49" s="8" t="s">
        <v>191</v>
      </c>
      <c r="S49" s="8">
        <v>5</v>
      </c>
    </row>
    <row r="50" spans="1:19" ht="15.75" customHeight="1">
      <c r="A50" s="8" t="s">
        <v>815</v>
      </c>
      <c r="B50" s="8" t="s">
        <v>816</v>
      </c>
      <c r="C50" s="8">
        <v>2020</v>
      </c>
      <c r="D50" s="8" t="s">
        <v>196</v>
      </c>
      <c r="E50" s="8" t="s">
        <v>191</v>
      </c>
      <c r="F50" s="8">
        <v>2</v>
      </c>
      <c r="G50" s="8" t="s">
        <v>228</v>
      </c>
      <c r="H50" s="8" t="s">
        <v>818</v>
      </c>
      <c r="I50" s="8" t="s">
        <v>819</v>
      </c>
      <c r="J50" s="11" t="s">
        <v>820</v>
      </c>
      <c r="K50" s="8" t="s">
        <v>821</v>
      </c>
      <c r="L50" s="8" t="s">
        <v>822</v>
      </c>
      <c r="M50" s="8" t="s">
        <v>203</v>
      </c>
      <c r="N50" s="11" t="s">
        <v>438</v>
      </c>
      <c r="O50" s="8" t="s">
        <v>396</v>
      </c>
      <c r="P50" s="11" t="s">
        <v>823</v>
      </c>
      <c r="Q50" s="8" t="s">
        <v>191</v>
      </c>
      <c r="R50" s="8" t="s">
        <v>191</v>
      </c>
      <c r="S50" s="8">
        <v>4</v>
      </c>
    </row>
    <row r="51" spans="1:19" ht="15.75" customHeight="1">
      <c r="A51" s="8" t="s">
        <v>841</v>
      </c>
      <c r="B51" s="8" t="s">
        <v>842</v>
      </c>
      <c r="C51" s="8">
        <v>2020</v>
      </c>
      <c r="D51" s="8" t="s">
        <v>844</v>
      </c>
      <c r="E51" s="8" t="s">
        <v>191</v>
      </c>
      <c r="F51" s="8">
        <v>2</v>
      </c>
      <c r="G51" s="8" t="s">
        <v>214</v>
      </c>
      <c r="H51" s="8" t="s">
        <v>845</v>
      </c>
      <c r="I51" s="8" t="s">
        <v>846</v>
      </c>
      <c r="J51" s="11" t="s">
        <v>847</v>
      </c>
      <c r="K51" s="8" t="s">
        <v>848</v>
      </c>
      <c r="L51" s="8" t="s">
        <v>233</v>
      </c>
      <c r="M51" s="8" t="s">
        <v>203</v>
      </c>
      <c r="N51" s="11" t="s">
        <v>849</v>
      </c>
      <c r="O51" s="8" t="s">
        <v>335</v>
      </c>
      <c r="P51" s="11" t="s">
        <v>850</v>
      </c>
      <c r="Q51" s="8" t="s">
        <v>94</v>
      </c>
      <c r="R51" s="8" t="s">
        <v>191</v>
      </c>
      <c r="S51" s="8">
        <v>3</v>
      </c>
    </row>
    <row r="52" spans="1:19" ht="15.75" customHeight="1">
      <c r="A52" s="8" t="s">
        <v>852</v>
      </c>
      <c r="B52" s="8" t="s">
        <v>853</v>
      </c>
      <c r="C52" s="8">
        <v>2022</v>
      </c>
      <c r="D52" s="8" t="s">
        <v>855</v>
      </c>
      <c r="E52" s="8" t="s">
        <v>94</v>
      </c>
      <c r="F52" s="8">
        <v>2</v>
      </c>
      <c r="G52" s="8" t="s">
        <v>214</v>
      </c>
      <c r="H52" s="8" t="s">
        <v>856</v>
      </c>
      <c r="I52" s="8" t="s">
        <v>857</v>
      </c>
      <c r="J52" s="11" t="s">
        <v>858</v>
      </c>
      <c r="K52" s="8" t="s">
        <v>848</v>
      </c>
      <c r="L52" s="8" t="s">
        <v>233</v>
      </c>
      <c r="M52" s="8" t="s">
        <v>203</v>
      </c>
      <c r="N52" s="11" t="s">
        <v>859</v>
      </c>
      <c r="O52" s="8" t="s">
        <v>235</v>
      </c>
      <c r="P52" s="11" t="s">
        <v>860</v>
      </c>
      <c r="Q52" s="8"/>
      <c r="R52" s="8"/>
      <c r="S52" s="8">
        <v>2</v>
      </c>
    </row>
    <row r="53" spans="1:19" ht="15.75" customHeight="1">
      <c r="A53" s="8" t="s">
        <v>863</v>
      </c>
      <c r="B53" s="8" t="s">
        <v>864</v>
      </c>
      <c r="C53" s="8">
        <v>2020</v>
      </c>
      <c r="D53" s="8" t="s">
        <v>196</v>
      </c>
      <c r="E53" s="8" t="s">
        <v>94</v>
      </c>
      <c r="F53" s="8">
        <v>3</v>
      </c>
      <c r="G53" s="8" t="s">
        <v>228</v>
      </c>
      <c r="H53" s="8" t="s">
        <v>127</v>
      </c>
      <c r="I53" s="8" t="s">
        <v>866</v>
      </c>
      <c r="J53" s="11" t="s">
        <v>867</v>
      </c>
      <c r="K53" s="8" t="s">
        <v>868</v>
      </c>
      <c r="L53" s="8" t="s">
        <v>233</v>
      </c>
      <c r="M53" s="8" t="s">
        <v>203</v>
      </c>
      <c r="N53" s="11" t="s">
        <v>869</v>
      </c>
      <c r="O53" s="8" t="s">
        <v>235</v>
      </c>
      <c r="P53" s="11"/>
      <c r="Q53" s="8" t="s">
        <v>94</v>
      </c>
      <c r="R53" s="8" t="s">
        <v>94</v>
      </c>
      <c r="S53" s="8">
        <v>2</v>
      </c>
    </row>
    <row r="54" spans="1:19" ht="15.75" customHeight="1">
      <c r="A54" s="8" t="s">
        <v>877</v>
      </c>
      <c r="B54" s="8" t="s">
        <v>878</v>
      </c>
      <c r="C54" s="8">
        <v>2021</v>
      </c>
      <c r="D54" s="8" t="s">
        <v>880</v>
      </c>
      <c r="E54" s="8" t="s">
        <v>191</v>
      </c>
      <c r="F54" s="8">
        <v>2</v>
      </c>
      <c r="G54" s="8" t="s">
        <v>214</v>
      </c>
      <c r="H54" s="8" t="s">
        <v>127</v>
      </c>
      <c r="I54" s="8" t="s">
        <v>881</v>
      </c>
      <c r="J54" s="11" t="s">
        <v>882</v>
      </c>
      <c r="K54" s="8"/>
      <c r="L54" s="8" t="s">
        <v>394</v>
      </c>
      <c r="M54" s="8" t="s">
        <v>203</v>
      </c>
      <c r="N54" s="11" t="s">
        <v>883</v>
      </c>
      <c r="O54" s="8" t="s">
        <v>235</v>
      </c>
      <c r="P54" s="11" t="s">
        <v>884</v>
      </c>
      <c r="Q54" s="8" t="s">
        <v>191</v>
      </c>
      <c r="R54" s="8" t="s">
        <v>191</v>
      </c>
      <c r="S54" s="8">
        <v>1</v>
      </c>
    </row>
    <row r="55" spans="1:19" ht="15.75" customHeight="1">
      <c r="A55" s="8" t="s">
        <v>888</v>
      </c>
      <c r="B55" s="8" t="s">
        <v>889</v>
      </c>
      <c r="C55" s="8">
        <v>2021</v>
      </c>
      <c r="D55" s="8" t="s">
        <v>290</v>
      </c>
      <c r="E55" s="8" t="s">
        <v>191</v>
      </c>
      <c r="F55" s="8">
        <v>2</v>
      </c>
      <c r="G55" s="8" t="s">
        <v>228</v>
      </c>
      <c r="H55" s="8" t="s">
        <v>891</v>
      </c>
      <c r="I55" s="8" t="s">
        <v>892</v>
      </c>
      <c r="J55" s="11" t="s">
        <v>893</v>
      </c>
      <c r="K55" s="8" t="s">
        <v>894</v>
      </c>
      <c r="L55" s="8" t="s">
        <v>233</v>
      </c>
      <c r="M55" s="8" t="s">
        <v>203</v>
      </c>
      <c r="N55" s="11" t="s">
        <v>895</v>
      </c>
      <c r="O55" s="8" t="s">
        <v>396</v>
      </c>
      <c r="P55" s="11" t="s">
        <v>896</v>
      </c>
      <c r="Q55" s="8" t="s">
        <v>94</v>
      </c>
      <c r="R55" s="8" t="s">
        <v>94</v>
      </c>
      <c r="S55" s="8">
        <v>1</v>
      </c>
    </row>
    <row r="56" spans="1:19" ht="15.75" customHeight="1">
      <c r="A56" s="8" t="s">
        <v>898</v>
      </c>
      <c r="B56" s="8" t="s">
        <v>899</v>
      </c>
      <c r="C56" s="8">
        <v>2020</v>
      </c>
      <c r="D56" s="8" t="s">
        <v>196</v>
      </c>
      <c r="E56" s="8" t="s">
        <v>94</v>
      </c>
      <c r="F56" s="8">
        <v>2</v>
      </c>
      <c r="G56" s="8" t="s">
        <v>228</v>
      </c>
      <c r="H56" s="8" t="s">
        <v>127</v>
      </c>
      <c r="I56" s="8" t="s">
        <v>901</v>
      </c>
      <c r="J56" s="11" t="s">
        <v>270</v>
      </c>
      <c r="K56" s="8" t="s">
        <v>902</v>
      </c>
      <c r="L56" s="8" t="s">
        <v>233</v>
      </c>
      <c r="M56" s="8" t="s">
        <v>203</v>
      </c>
      <c r="N56" s="8" t="s">
        <v>903</v>
      </c>
      <c r="O56" s="8" t="s">
        <v>407</v>
      </c>
      <c r="P56" s="11" t="s">
        <v>904</v>
      </c>
      <c r="Q56" s="8" t="s">
        <v>94</v>
      </c>
      <c r="R56" s="8" t="s">
        <v>94</v>
      </c>
      <c r="S56" s="8">
        <v>1</v>
      </c>
    </row>
    <row r="57" spans="1:19" ht="16.5" customHeight="1">
      <c r="A57" s="8" t="s">
        <v>908</v>
      </c>
      <c r="B57" s="8" t="s">
        <v>909</v>
      </c>
      <c r="C57" s="8">
        <v>2019</v>
      </c>
      <c r="D57" s="8" t="s">
        <v>911</v>
      </c>
      <c r="E57" s="8" t="s">
        <v>94</v>
      </c>
      <c r="F57" s="8" t="s">
        <v>271</v>
      </c>
      <c r="G57" s="8" t="s">
        <v>271</v>
      </c>
      <c r="H57" s="8" t="s">
        <v>912</v>
      </c>
      <c r="I57" s="8" t="s">
        <v>913</v>
      </c>
      <c r="J57" s="11"/>
      <c r="K57" s="8"/>
      <c r="L57" s="8" t="s">
        <v>233</v>
      </c>
      <c r="M57" s="8" t="s">
        <v>203</v>
      </c>
      <c r="N57" s="8"/>
      <c r="O57" s="8" t="s">
        <v>271</v>
      </c>
      <c r="P57" s="11" t="s">
        <v>914</v>
      </c>
      <c r="Q57" s="8" t="s">
        <v>191</v>
      </c>
      <c r="R57" s="8" t="s">
        <v>94</v>
      </c>
      <c r="S57" s="8">
        <v>1</v>
      </c>
    </row>
    <row r="58" spans="1:19" ht="15.75" customHeight="1">
      <c r="A58" s="8" t="s">
        <v>920</v>
      </c>
      <c r="B58" s="8" t="s">
        <v>921</v>
      </c>
      <c r="C58" s="8">
        <v>2022</v>
      </c>
      <c r="D58" s="8" t="s">
        <v>923</v>
      </c>
      <c r="E58" s="8" t="s">
        <v>94</v>
      </c>
      <c r="F58" s="8">
        <v>2</v>
      </c>
      <c r="G58" s="8" t="s">
        <v>214</v>
      </c>
      <c r="H58" s="8" t="s">
        <v>856</v>
      </c>
      <c r="I58" s="8" t="s">
        <v>924</v>
      </c>
      <c r="J58" s="11" t="s">
        <v>925</v>
      </c>
      <c r="K58" s="8" t="s">
        <v>926</v>
      </c>
      <c r="L58" s="8" t="s">
        <v>394</v>
      </c>
      <c r="M58" s="8" t="s">
        <v>203</v>
      </c>
      <c r="N58" s="11" t="s">
        <v>927</v>
      </c>
      <c r="O58" s="8" t="s">
        <v>235</v>
      </c>
      <c r="P58" s="11" t="s">
        <v>928</v>
      </c>
      <c r="Q58" s="8" t="s">
        <v>94</v>
      </c>
      <c r="R58" s="8" t="s">
        <v>191</v>
      </c>
      <c r="S58" s="8"/>
    </row>
    <row r="59" spans="1:19" ht="15.75" customHeight="1">
      <c r="A59" s="8" t="s">
        <v>930</v>
      </c>
      <c r="B59" s="8" t="s">
        <v>931</v>
      </c>
      <c r="C59" s="8">
        <v>2022</v>
      </c>
      <c r="D59" s="8" t="s">
        <v>413</v>
      </c>
      <c r="E59" s="8" t="s">
        <v>194</v>
      </c>
      <c r="F59" s="8" t="s">
        <v>271</v>
      </c>
      <c r="G59" s="8" t="s">
        <v>271</v>
      </c>
      <c r="H59" s="8" t="s">
        <v>933</v>
      </c>
      <c r="I59" s="8" t="s">
        <v>934</v>
      </c>
      <c r="J59" s="11" t="s">
        <v>935</v>
      </c>
      <c r="K59" s="8" t="s">
        <v>271</v>
      </c>
      <c r="L59" s="8" t="s">
        <v>271</v>
      </c>
      <c r="M59" s="8" t="s">
        <v>203</v>
      </c>
      <c r="N59" s="8" t="s">
        <v>936</v>
      </c>
      <c r="O59" s="8" t="s">
        <v>271</v>
      </c>
      <c r="P59" s="11" t="s">
        <v>937</v>
      </c>
      <c r="Q59" s="8"/>
      <c r="R59" s="8"/>
      <c r="S59" s="8"/>
    </row>
    <row r="60" spans="1:19" ht="15.75" customHeight="1">
      <c r="A60" s="8" t="s">
        <v>939</v>
      </c>
      <c r="B60" s="8" t="s">
        <v>940</v>
      </c>
      <c r="C60" s="8">
        <v>2022</v>
      </c>
      <c r="D60" s="8" t="s">
        <v>844</v>
      </c>
      <c r="E60" s="8" t="s">
        <v>108</v>
      </c>
      <c r="F60" s="8">
        <v>1</v>
      </c>
      <c r="G60" s="8" t="s">
        <v>271</v>
      </c>
      <c r="H60" s="8" t="s">
        <v>942</v>
      </c>
      <c r="I60" s="8" t="s">
        <v>943</v>
      </c>
      <c r="J60" s="11" t="s">
        <v>944</v>
      </c>
      <c r="K60" s="8" t="s">
        <v>945</v>
      </c>
      <c r="L60" s="8" t="s">
        <v>202</v>
      </c>
      <c r="M60" s="8" t="s">
        <v>203</v>
      </c>
      <c r="N60" s="8" t="s">
        <v>946</v>
      </c>
      <c r="O60" s="8" t="s">
        <v>271</v>
      </c>
      <c r="P60" s="11" t="s">
        <v>947</v>
      </c>
      <c r="Q60" s="8" t="s">
        <v>94</v>
      </c>
      <c r="R60" s="8" t="s">
        <v>94</v>
      </c>
      <c r="S60" s="8"/>
    </row>
    <row r="61" spans="1:19" ht="15.75" customHeight="1">
      <c r="A61" s="8" t="s">
        <v>949</v>
      </c>
      <c r="B61" s="8" t="s">
        <v>950</v>
      </c>
      <c r="C61" s="8">
        <v>2021</v>
      </c>
      <c r="D61" s="8" t="s">
        <v>952</v>
      </c>
      <c r="E61" s="8" t="s">
        <v>94</v>
      </c>
      <c r="F61" s="8">
        <v>3</v>
      </c>
      <c r="G61" s="8" t="s">
        <v>228</v>
      </c>
      <c r="H61" s="8" t="s">
        <v>953</v>
      </c>
      <c r="I61" s="8" t="s">
        <v>954</v>
      </c>
      <c r="J61" s="11" t="s">
        <v>955</v>
      </c>
      <c r="K61" s="8" t="s">
        <v>956</v>
      </c>
      <c r="L61" s="8" t="s">
        <v>233</v>
      </c>
      <c r="M61" s="8" t="s">
        <v>219</v>
      </c>
      <c r="N61" s="8" t="s">
        <v>946</v>
      </c>
      <c r="O61" s="8" t="s">
        <v>1174</v>
      </c>
      <c r="P61" s="11" t="s">
        <v>958</v>
      </c>
      <c r="Q61" s="8" t="s">
        <v>94</v>
      </c>
      <c r="R61" s="8" t="s">
        <v>94</v>
      </c>
      <c r="S61" s="8"/>
    </row>
    <row r="62" spans="1:19" ht="15.75" customHeight="1">
      <c r="A62" s="8" t="s">
        <v>960</v>
      </c>
      <c r="B62" s="8" t="s">
        <v>961</v>
      </c>
      <c r="C62" s="8">
        <v>2019</v>
      </c>
      <c r="D62" s="8" t="s">
        <v>279</v>
      </c>
      <c r="E62" s="8" t="s">
        <v>191</v>
      </c>
      <c r="F62" s="8">
        <v>2</v>
      </c>
      <c r="G62" s="8" t="s">
        <v>962</v>
      </c>
      <c r="H62" s="8" t="s">
        <v>414</v>
      </c>
      <c r="I62" s="8" t="s">
        <v>963</v>
      </c>
      <c r="J62" s="11" t="s">
        <v>416</v>
      </c>
      <c r="K62" s="8" t="s">
        <v>964</v>
      </c>
      <c r="L62" s="8" t="s">
        <v>233</v>
      </c>
      <c r="M62" s="8" t="s">
        <v>203</v>
      </c>
      <c r="N62" s="11" t="s">
        <v>965</v>
      </c>
      <c r="O62" s="8" t="s">
        <v>1175</v>
      </c>
      <c r="P62" s="11" t="s">
        <v>967</v>
      </c>
      <c r="Q62" s="8" t="s">
        <v>191</v>
      </c>
      <c r="R62" s="8" t="s">
        <v>191</v>
      </c>
      <c r="S62" s="8"/>
    </row>
    <row r="63" spans="1:19" ht="15.75" customHeight="1">
      <c r="A63" s="8" t="s">
        <v>968</v>
      </c>
      <c r="B63" s="8" t="s">
        <v>969</v>
      </c>
      <c r="C63" s="8">
        <v>2019</v>
      </c>
      <c r="D63" s="8" t="s">
        <v>413</v>
      </c>
      <c r="E63" s="8" t="s">
        <v>194</v>
      </c>
      <c r="F63" s="8">
        <v>2</v>
      </c>
      <c r="G63" s="8" t="s">
        <v>228</v>
      </c>
      <c r="H63" s="8" t="s">
        <v>970</v>
      </c>
      <c r="I63" s="8" t="s">
        <v>971</v>
      </c>
      <c r="J63" s="11" t="s">
        <v>972</v>
      </c>
      <c r="K63" s="8" t="s">
        <v>973</v>
      </c>
      <c r="L63" s="8" t="s">
        <v>218</v>
      </c>
      <c r="M63" s="8" t="s">
        <v>203</v>
      </c>
      <c r="N63" s="11" t="s">
        <v>974</v>
      </c>
      <c r="O63" s="8" t="s">
        <v>235</v>
      </c>
      <c r="P63" s="24" t="s">
        <v>975</v>
      </c>
      <c r="Q63" s="8" t="s">
        <v>94</v>
      </c>
      <c r="R63" s="8" t="s">
        <v>94</v>
      </c>
      <c r="S63" s="8"/>
    </row>
    <row r="64" spans="1:19" ht="15.75" customHeight="1">
      <c r="A64" s="8" t="s">
        <v>977</v>
      </c>
      <c r="B64" s="8" t="s">
        <v>978</v>
      </c>
      <c r="C64" s="8">
        <v>2022</v>
      </c>
      <c r="D64" s="8" t="s">
        <v>980</v>
      </c>
      <c r="E64" s="8" t="s">
        <v>94</v>
      </c>
      <c r="F64" s="8">
        <v>2</v>
      </c>
      <c r="G64" s="8" t="s">
        <v>214</v>
      </c>
      <c r="H64" s="8" t="s">
        <v>981</v>
      </c>
      <c r="I64" s="8" t="s">
        <v>982</v>
      </c>
      <c r="J64" s="11" t="s">
        <v>983</v>
      </c>
      <c r="K64" s="8" t="s">
        <v>984</v>
      </c>
      <c r="L64" s="8" t="s">
        <v>218</v>
      </c>
      <c r="M64" s="8" t="s">
        <v>203</v>
      </c>
      <c r="N64" s="11" t="s">
        <v>985</v>
      </c>
      <c r="O64" s="8" t="s">
        <v>335</v>
      </c>
      <c r="P64" s="11" t="s">
        <v>986</v>
      </c>
      <c r="Q64" s="8" t="s">
        <v>94</v>
      </c>
      <c r="R64" s="8" t="s">
        <v>94</v>
      </c>
      <c r="S64" s="8"/>
    </row>
    <row r="65" spans="1:19" ht="15.75" customHeight="1">
      <c r="A65" s="8" t="s">
        <v>988</v>
      </c>
      <c r="B65" s="8" t="s">
        <v>989</v>
      </c>
      <c r="C65" s="8">
        <v>2015</v>
      </c>
      <c r="D65" s="8" t="s">
        <v>227</v>
      </c>
      <c r="E65" s="8" t="s">
        <v>94</v>
      </c>
      <c r="F65" s="8">
        <v>2</v>
      </c>
      <c r="G65" s="8" t="s">
        <v>214</v>
      </c>
      <c r="H65" s="8" t="s">
        <v>990</v>
      </c>
      <c r="I65" s="8" t="s">
        <v>991</v>
      </c>
      <c r="J65" s="11" t="s">
        <v>992</v>
      </c>
      <c r="K65" s="8" t="s">
        <v>993</v>
      </c>
      <c r="L65" s="8" t="s">
        <v>233</v>
      </c>
      <c r="M65" s="8" t="s">
        <v>203</v>
      </c>
      <c r="N65" s="11" t="s">
        <v>994</v>
      </c>
      <c r="O65" s="8" t="s">
        <v>995</v>
      </c>
      <c r="P65" s="11" t="s">
        <v>996</v>
      </c>
      <c r="Q65" s="8" t="s">
        <v>94</v>
      </c>
      <c r="R65" s="8" t="s">
        <v>94</v>
      </c>
      <c r="S65" s="8"/>
    </row>
    <row r="66" spans="1:19" ht="15.75" customHeight="1">
      <c r="A66" s="8" t="s">
        <v>1006</v>
      </c>
      <c r="B66" s="8" t="s">
        <v>1007</v>
      </c>
      <c r="C66" s="8">
        <v>2019</v>
      </c>
      <c r="D66" s="8" t="s">
        <v>227</v>
      </c>
      <c r="E66" s="8" t="s">
        <v>94</v>
      </c>
      <c r="F66" s="8">
        <v>2</v>
      </c>
      <c r="G66" s="8" t="s">
        <v>228</v>
      </c>
      <c r="H66" s="8" t="s">
        <v>1008</v>
      </c>
      <c r="I66" s="8" t="s">
        <v>629</v>
      </c>
      <c r="J66" s="11" t="s">
        <v>1009</v>
      </c>
      <c r="K66" s="8" t="s">
        <v>1010</v>
      </c>
      <c r="L66" s="8" t="s">
        <v>233</v>
      </c>
      <c r="M66" s="8" t="s">
        <v>203</v>
      </c>
      <c r="N66" s="11" t="s">
        <v>1011</v>
      </c>
      <c r="O66" s="8" t="s">
        <v>235</v>
      </c>
      <c r="P66" s="11" t="s">
        <v>1012</v>
      </c>
      <c r="Q66" s="8" t="s">
        <v>94</v>
      </c>
      <c r="R66" s="8" t="s">
        <v>94</v>
      </c>
      <c r="S66" s="8"/>
    </row>
    <row r="67" spans="1:19" ht="15.75" customHeight="1">
      <c r="A67" s="8" t="s">
        <v>1014</v>
      </c>
      <c r="B67" s="8" t="s">
        <v>1015</v>
      </c>
      <c r="C67" s="8">
        <v>2015</v>
      </c>
      <c r="D67" s="8" t="s">
        <v>1016</v>
      </c>
      <c r="E67" s="8" t="s">
        <v>108</v>
      </c>
      <c r="F67" s="8">
        <v>2</v>
      </c>
      <c r="G67" s="8" t="s">
        <v>228</v>
      </c>
      <c r="H67" s="8" t="s">
        <v>1017</v>
      </c>
      <c r="I67" s="8" t="s">
        <v>1018</v>
      </c>
      <c r="J67" s="11" t="s">
        <v>1019</v>
      </c>
      <c r="K67" s="8" t="s">
        <v>1020</v>
      </c>
      <c r="L67" s="8" t="s">
        <v>394</v>
      </c>
      <c r="M67" s="8" t="s">
        <v>203</v>
      </c>
      <c r="N67" s="8" t="s">
        <v>1021</v>
      </c>
      <c r="O67" s="8" t="s">
        <v>221</v>
      </c>
      <c r="P67" s="11" t="s">
        <v>1022</v>
      </c>
      <c r="Q67" s="8" t="s">
        <v>94</v>
      </c>
      <c r="R67" s="8" t="s">
        <v>94</v>
      </c>
      <c r="S67" s="8"/>
    </row>
    <row r="68" spans="1:19" ht="15.75" customHeight="1">
      <c r="A68" s="8" t="s">
        <v>1024</v>
      </c>
      <c r="B68" s="8" t="s">
        <v>1025</v>
      </c>
      <c r="C68" s="8">
        <v>2017</v>
      </c>
      <c r="D68" s="4" t="s">
        <v>390</v>
      </c>
      <c r="E68" s="4" t="s">
        <v>94</v>
      </c>
      <c r="F68" s="8">
        <v>2</v>
      </c>
      <c r="G68" s="8" t="s">
        <v>291</v>
      </c>
      <c r="H68" s="8" t="s">
        <v>292</v>
      </c>
      <c r="I68" s="8" t="s">
        <v>521</v>
      </c>
      <c r="J68" s="11" t="s">
        <v>1026</v>
      </c>
      <c r="K68" s="8" t="s">
        <v>1027</v>
      </c>
      <c r="L68" s="8" t="s">
        <v>233</v>
      </c>
      <c r="M68" s="8" t="s">
        <v>203</v>
      </c>
      <c r="N68" s="11" t="s">
        <v>1028</v>
      </c>
      <c r="O68" s="8" t="s">
        <v>1176</v>
      </c>
      <c r="P68" s="11" t="s">
        <v>1030</v>
      </c>
      <c r="Q68" s="8" t="s">
        <v>94</v>
      </c>
      <c r="R68" s="8" t="s">
        <v>94</v>
      </c>
      <c r="S68" s="8"/>
    </row>
    <row r="69" spans="1:19" ht="15.75" customHeight="1">
      <c r="A69" s="8" t="s">
        <v>1033</v>
      </c>
      <c r="B69" s="8" t="s">
        <v>1034</v>
      </c>
      <c r="C69" s="8">
        <v>2019</v>
      </c>
      <c r="D69" s="8" t="s">
        <v>212</v>
      </c>
      <c r="E69" s="8" t="s">
        <v>94</v>
      </c>
      <c r="F69" s="8" t="s">
        <v>271</v>
      </c>
      <c r="G69" s="8" t="s">
        <v>271</v>
      </c>
      <c r="H69" s="8" t="s">
        <v>1035</v>
      </c>
      <c r="I69" s="8" t="s">
        <v>271</v>
      </c>
      <c r="J69" s="11" t="s">
        <v>271</v>
      </c>
      <c r="K69" s="8" t="s">
        <v>271</v>
      </c>
      <c r="L69" s="8" t="s">
        <v>271</v>
      </c>
      <c r="M69" s="8" t="s">
        <v>271</v>
      </c>
      <c r="N69" s="8" t="s">
        <v>271</v>
      </c>
      <c r="O69" s="8" t="s">
        <v>271</v>
      </c>
      <c r="P69" s="11" t="s">
        <v>1036</v>
      </c>
      <c r="Q69" s="8" t="s">
        <v>271</v>
      </c>
      <c r="R69" s="8" t="s">
        <v>271</v>
      </c>
      <c r="S69" s="8"/>
    </row>
    <row r="70" spans="1:19" ht="15.75" customHeight="1">
      <c r="A70" s="8" t="s">
        <v>1039</v>
      </c>
      <c r="B70" s="8" t="s">
        <v>1040</v>
      </c>
      <c r="C70" s="8">
        <v>2016</v>
      </c>
      <c r="D70" s="8" t="s">
        <v>496</v>
      </c>
      <c r="E70" s="8" t="s">
        <v>94</v>
      </c>
      <c r="F70" s="8">
        <v>2</v>
      </c>
      <c r="G70" s="8" t="s">
        <v>228</v>
      </c>
      <c r="H70" s="8" t="s">
        <v>1042</v>
      </c>
      <c r="I70" s="8" t="s">
        <v>1043</v>
      </c>
      <c r="J70" s="11" t="s">
        <v>1044</v>
      </c>
      <c r="K70" s="8" t="s">
        <v>1045</v>
      </c>
      <c r="L70" s="8" t="s">
        <v>394</v>
      </c>
      <c r="M70" s="8" t="s">
        <v>203</v>
      </c>
      <c r="N70" s="8" t="s">
        <v>308</v>
      </c>
      <c r="O70" s="8" t="s">
        <v>1046</v>
      </c>
      <c r="P70" s="11" t="s">
        <v>1047</v>
      </c>
      <c r="Q70" s="8" t="s">
        <v>94</v>
      </c>
      <c r="R70" s="8"/>
      <c r="S70" s="8"/>
    </row>
    <row r="71" spans="1:19" ht="15.75" customHeight="1">
      <c r="A71" s="8" t="s">
        <v>1049</v>
      </c>
      <c r="B71" s="8" t="s">
        <v>1050</v>
      </c>
      <c r="C71" s="8">
        <v>2022</v>
      </c>
      <c r="D71" s="8" t="s">
        <v>227</v>
      </c>
      <c r="E71" s="8" t="s">
        <v>94</v>
      </c>
      <c r="F71" s="8">
        <v>3</v>
      </c>
      <c r="G71" s="8" t="s">
        <v>228</v>
      </c>
      <c r="H71" s="8" t="s">
        <v>1051</v>
      </c>
      <c r="I71" s="8" t="s">
        <v>1052</v>
      </c>
      <c r="J71" s="11" t="s">
        <v>1053</v>
      </c>
      <c r="K71" s="8" t="s">
        <v>848</v>
      </c>
      <c r="L71" s="8" t="s">
        <v>233</v>
      </c>
      <c r="M71" s="8" t="s">
        <v>219</v>
      </c>
      <c r="N71" s="8" t="s">
        <v>1054</v>
      </c>
      <c r="O71" s="8" t="s">
        <v>1046</v>
      </c>
      <c r="P71" s="11" t="s">
        <v>1055</v>
      </c>
      <c r="Q71" s="8" t="s">
        <v>94</v>
      </c>
      <c r="R71" s="8" t="s">
        <v>94</v>
      </c>
      <c r="S71" s="8"/>
    </row>
    <row r="72" spans="1:19" ht="15.75" customHeight="1">
      <c r="A72" s="8" t="s">
        <v>1057</v>
      </c>
      <c r="B72" s="8" t="s">
        <v>1058</v>
      </c>
      <c r="C72" s="8">
        <v>2019</v>
      </c>
      <c r="D72" s="8" t="s">
        <v>227</v>
      </c>
      <c r="E72" s="8" t="s">
        <v>191</v>
      </c>
      <c r="F72" s="8">
        <v>2</v>
      </c>
      <c r="G72" s="8" t="s">
        <v>214</v>
      </c>
      <c r="H72" s="8" t="s">
        <v>1059</v>
      </c>
      <c r="I72" s="8" t="s">
        <v>1060</v>
      </c>
      <c r="J72" s="11" t="s">
        <v>1061</v>
      </c>
      <c r="K72" s="8" t="s">
        <v>1062</v>
      </c>
      <c r="L72" s="8" t="s">
        <v>233</v>
      </c>
      <c r="M72" s="8" t="s">
        <v>219</v>
      </c>
      <c r="N72" s="11" t="s">
        <v>1063</v>
      </c>
      <c r="O72" s="8" t="s">
        <v>589</v>
      </c>
      <c r="P72" s="11" t="s">
        <v>1064</v>
      </c>
      <c r="Q72" s="8" t="s">
        <v>191</v>
      </c>
      <c r="R72" s="8" t="s">
        <v>191</v>
      </c>
      <c r="S72" s="8"/>
    </row>
    <row r="73" spans="1:19" ht="15.75" customHeight="1">
      <c r="A73" s="8" t="s">
        <v>1067</v>
      </c>
      <c r="B73" s="8" t="s">
        <v>1068</v>
      </c>
      <c r="C73" s="8">
        <v>2021</v>
      </c>
      <c r="D73" s="8" t="s">
        <v>496</v>
      </c>
      <c r="E73" s="8" t="s">
        <v>94</v>
      </c>
      <c r="F73" s="8">
        <v>2</v>
      </c>
      <c r="G73" s="8" t="s">
        <v>1069</v>
      </c>
      <c r="H73" s="8" t="s">
        <v>1070</v>
      </c>
      <c r="I73" s="8" t="s">
        <v>1071</v>
      </c>
      <c r="J73" s="11" t="s">
        <v>1072</v>
      </c>
      <c r="K73" s="8" t="s">
        <v>1073</v>
      </c>
      <c r="L73" s="8" t="s">
        <v>394</v>
      </c>
      <c r="M73" s="8" t="s">
        <v>203</v>
      </c>
      <c r="N73" s="11" t="s">
        <v>1074</v>
      </c>
      <c r="O73" s="8" t="s">
        <v>1075</v>
      </c>
      <c r="P73" s="11" t="s">
        <v>1076</v>
      </c>
      <c r="Q73" s="8" t="s">
        <v>94</v>
      </c>
      <c r="R73" s="8" t="s">
        <v>94</v>
      </c>
      <c r="S73" s="8"/>
    </row>
    <row r="74" spans="1:19" ht="15.75" customHeight="1">
      <c r="A74" s="8" t="s">
        <v>1078</v>
      </c>
      <c r="B74" s="8" t="s">
        <v>1079</v>
      </c>
      <c r="C74" s="8">
        <v>2020</v>
      </c>
      <c r="D74" s="8" t="s">
        <v>279</v>
      </c>
      <c r="E74" s="8" t="s">
        <v>213</v>
      </c>
      <c r="F74" s="8">
        <v>1</v>
      </c>
      <c r="G74" s="8" t="s">
        <v>228</v>
      </c>
      <c r="H74" s="8" t="s">
        <v>1081</v>
      </c>
      <c r="I74" s="8" t="s">
        <v>1082</v>
      </c>
      <c r="J74" s="11" t="s">
        <v>1083</v>
      </c>
      <c r="K74" s="8" t="s">
        <v>1084</v>
      </c>
      <c r="L74" s="8" t="s">
        <v>394</v>
      </c>
      <c r="M74" s="8"/>
      <c r="N74" s="11" t="s">
        <v>1085</v>
      </c>
      <c r="O74" s="8" t="s">
        <v>1075</v>
      </c>
      <c r="P74" s="11" t="s">
        <v>1086</v>
      </c>
      <c r="Q74" s="8" t="s">
        <v>94</v>
      </c>
      <c r="R74" s="8" t="s">
        <v>94</v>
      </c>
      <c r="S74" s="8">
        <v>1</v>
      </c>
    </row>
    <row r="75" spans="1:19" ht="15.75" customHeight="1">
      <c r="A75" s="8" t="s">
        <v>1093</v>
      </c>
      <c r="B75" s="8" t="s">
        <v>1094</v>
      </c>
      <c r="C75" s="8">
        <v>2020</v>
      </c>
      <c r="D75" s="8" t="s">
        <v>1095</v>
      </c>
      <c r="E75" s="8" t="s">
        <v>194</v>
      </c>
      <c r="F75" s="8">
        <v>2</v>
      </c>
      <c r="G75" s="8" t="s">
        <v>228</v>
      </c>
      <c r="H75" s="8" t="s">
        <v>1096</v>
      </c>
      <c r="I75" s="8" t="s">
        <v>1097</v>
      </c>
      <c r="J75" s="11" t="s">
        <v>1098</v>
      </c>
      <c r="K75" s="8" t="s">
        <v>1099</v>
      </c>
      <c r="L75" s="8" t="s">
        <v>233</v>
      </c>
      <c r="M75" s="8" t="s">
        <v>203</v>
      </c>
      <c r="N75" s="11" t="s">
        <v>1100</v>
      </c>
      <c r="O75" s="8" t="s">
        <v>235</v>
      </c>
      <c r="P75" s="24" t="s">
        <v>1101</v>
      </c>
      <c r="Q75" s="8" t="s">
        <v>94</v>
      </c>
      <c r="R75" s="8" t="s">
        <v>94</v>
      </c>
      <c r="S75" s="8"/>
    </row>
    <row r="76" spans="1:19" ht="15.75" customHeight="1">
      <c r="A76" s="8" t="s">
        <v>1103</v>
      </c>
      <c r="B76" s="8" t="s">
        <v>1104</v>
      </c>
      <c r="C76" s="8">
        <v>2019</v>
      </c>
      <c r="D76" s="8" t="s">
        <v>542</v>
      </c>
      <c r="E76" s="8" t="s">
        <v>94</v>
      </c>
      <c r="F76" s="8">
        <v>2</v>
      </c>
      <c r="G76" s="8" t="s">
        <v>291</v>
      </c>
      <c r="H76" s="8" t="s">
        <v>127</v>
      </c>
      <c r="I76" s="8" t="s">
        <v>1105</v>
      </c>
      <c r="J76" s="11" t="s">
        <v>1106</v>
      </c>
      <c r="K76" s="8"/>
      <c r="L76" s="8" t="s">
        <v>233</v>
      </c>
      <c r="M76" s="8" t="s">
        <v>219</v>
      </c>
      <c r="N76" s="8" t="s">
        <v>1107</v>
      </c>
      <c r="O76" s="8" t="s">
        <v>1177</v>
      </c>
      <c r="P76" s="11" t="s">
        <v>1109</v>
      </c>
      <c r="Q76" s="8" t="s">
        <v>94</v>
      </c>
      <c r="R76" s="8" t="s">
        <v>94</v>
      </c>
      <c r="S76" s="8"/>
    </row>
    <row r="77" spans="1:19" ht="15.75" customHeight="1">
      <c r="A77" s="8" t="s">
        <v>1111</v>
      </c>
      <c r="B77" s="8" t="s">
        <v>1112</v>
      </c>
      <c r="C77" s="8">
        <v>2016</v>
      </c>
      <c r="D77" s="8" t="s">
        <v>212</v>
      </c>
      <c r="E77" s="8" t="s">
        <v>191</v>
      </c>
      <c r="F77" s="8" t="s">
        <v>271</v>
      </c>
      <c r="G77" s="8" t="s">
        <v>271</v>
      </c>
      <c r="H77" s="8" t="s">
        <v>1035</v>
      </c>
      <c r="I77" s="8"/>
      <c r="J77" s="11"/>
      <c r="K77" s="8"/>
      <c r="L77" s="8"/>
      <c r="M77" s="8"/>
      <c r="N77" s="11"/>
      <c r="O77" s="8"/>
      <c r="P77" s="11" t="s">
        <v>1113</v>
      </c>
      <c r="Q77" s="8"/>
      <c r="R77" s="8"/>
      <c r="S77" s="8"/>
    </row>
    <row r="78" spans="1:19" ht="15.75" customHeight="1">
      <c r="A78" s="8" t="s">
        <v>1120</v>
      </c>
      <c r="B78" s="8" t="s">
        <v>1121</v>
      </c>
      <c r="C78" s="8">
        <v>2016</v>
      </c>
      <c r="D78" s="8" t="s">
        <v>324</v>
      </c>
      <c r="E78" s="8" t="s">
        <v>94</v>
      </c>
      <c r="F78" s="8">
        <v>2</v>
      </c>
      <c r="G78" s="8" t="s">
        <v>214</v>
      </c>
      <c r="H78" s="8" t="s">
        <v>1122</v>
      </c>
      <c r="I78" s="8" t="s">
        <v>1123</v>
      </c>
      <c r="J78" s="11" t="s">
        <v>1124</v>
      </c>
      <c r="K78" s="8" t="s">
        <v>1125</v>
      </c>
      <c r="L78" s="8" t="s">
        <v>394</v>
      </c>
      <c r="M78" s="8" t="s">
        <v>203</v>
      </c>
      <c r="N78" s="11" t="s">
        <v>1126</v>
      </c>
      <c r="O78" s="8" t="s">
        <v>1178</v>
      </c>
      <c r="P78" s="11" t="s">
        <v>1128</v>
      </c>
      <c r="Q78" s="8" t="s">
        <v>191</v>
      </c>
      <c r="R78" s="8" t="s">
        <v>94</v>
      </c>
      <c r="S78" s="8"/>
    </row>
    <row r="79" spans="1:19" ht="15.75" customHeight="1">
      <c r="A79" s="8" t="s">
        <v>1130</v>
      </c>
      <c r="B79" s="8" t="s">
        <v>1131</v>
      </c>
      <c r="C79" s="8">
        <v>2020</v>
      </c>
      <c r="D79" s="8" t="s">
        <v>390</v>
      </c>
      <c r="E79" s="8" t="s">
        <v>191</v>
      </c>
      <c r="F79" s="8" t="s">
        <v>271</v>
      </c>
      <c r="G79" s="8" t="s">
        <v>271</v>
      </c>
      <c r="H79" s="8" t="s">
        <v>1132</v>
      </c>
      <c r="I79" s="8" t="s">
        <v>1133</v>
      </c>
      <c r="J79" s="11" t="s">
        <v>1134</v>
      </c>
      <c r="K79" s="8" t="s">
        <v>271</v>
      </c>
      <c r="L79" s="8" t="s">
        <v>218</v>
      </c>
      <c r="M79" s="8" t="s">
        <v>203</v>
      </c>
      <c r="N79" s="8" t="s">
        <v>271</v>
      </c>
      <c r="O79" s="8" t="s">
        <v>271</v>
      </c>
      <c r="P79" s="11" t="s">
        <v>1135</v>
      </c>
      <c r="Q79" s="8" t="s">
        <v>191</v>
      </c>
      <c r="R79" s="8" t="s">
        <v>94</v>
      </c>
      <c r="S79" s="8"/>
    </row>
    <row r="80" spans="1:19" ht="16.5" customHeight="1">
      <c r="J80" s="24"/>
      <c r="N80" s="24"/>
      <c r="P80" s="24"/>
    </row>
    <row r="81" spans="2:18" ht="15.75" customHeight="1">
      <c r="D81" s="27" t="s">
        <v>1136</v>
      </c>
      <c r="E81" s="28">
        <f>COUNTA(E2:E79)</f>
        <v>78</v>
      </c>
      <c r="J81" s="24"/>
      <c r="K81" s="29" t="s">
        <v>1136</v>
      </c>
      <c r="L81" s="30">
        <f>COUNTA(L$2:L$79)</f>
        <v>77</v>
      </c>
      <c r="N81" s="31" t="s">
        <v>1136</v>
      </c>
      <c r="O81" s="32">
        <f>COUNTA(O$2:O$79)</f>
        <v>77</v>
      </c>
      <c r="P81" s="33" t="s">
        <v>1136</v>
      </c>
      <c r="Q81" s="34">
        <f>COUNTA(Q$2:Q$79)</f>
        <v>70</v>
      </c>
    </row>
    <row r="82" spans="2:18" ht="15.75" customHeight="1">
      <c r="B82" s="35">
        <v>2015</v>
      </c>
      <c r="C82" s="34">
        <f t="shared" ref="C82:C89" si="0">COUNTIF(C$2:C$79,B82)</f>
        <v>6</v>
      </c>
      <c r="D82" s="36" t="s">
        <v>1137</v>
      </c>
      <c r="E82" s="37">
        <f>COUNTIF(E$2:E$79,"y")</f>
        <v>32</v>
      </c>
      <c r="J82" s="24"/>
      <c r="K82" s="38" t="s">
        <v>1138</v>
      </c>
      <c r="L82" s="39">
        <f>COUNTIF(L$2:L$79,"l")</f>
        <v>13</v>
      </c>
      <c r="N82" s="40" t="s">
        <v>1179</v>
      </c>
      <c r="O82" s="41">
        <f>COUNTIF(O$2:O$79,"*pm*")</f>
        <v>39</v>
      </c>
      <c r="P82" s="42" t="s">
        <v>1139</v>
      </c>
      <c r="Q82" s="43">
        <f>COUNTIF(O$2:O$79,"*y*")</f>
        <v>7</v>
      </c>
    </row>
    <row r="83" spans="2:18" ht="15.75" customHeight="1">
      <c r="B83" s="44">
        <v>2016</v>
      </c>
      <c r="C83" s="43">
        <f t="shared" si="0"/>
        <v>8</v>
      </c>
      <c r="D83" s="36" t="s">
        <v>1140</v>
      </c>
      <c r="E83" s="37">
        <f>COUNTIF(E$2:E$79,"n")</f>
        <v>39</v>
      </c>
      <c r="J83" s="24"/>
      <c r="K83" s="38" t="s">
        <v>1141</v>
      </c>
      <c r="L83" s="39">
        <f>COUNTIF(L$2:L$79,"r")</f>
        <v>44</v>
      </c>
      <c r="N83" s="40" t="s">
        <v>1180</v>
      </c>
      <c r="O83" s="41">
        <f>COUNTIF(O$2:O$79,"*c*")</f>
        <v>42</v>
      </c>
      <c r="P83" s="42" t="s">
        <v>1142</v>
      </c>
      <c r="Q83" s="43">
        <f>COUNTIF(O$2:O$79,"*n*")</f>
        <v>25</v>
      </c>
    </row>
    <row r="84" spans="2:18" ht="15.75" customHeight="1">
      <c r="B84" s="44">
        <v>2017</v>
      </c>
      <c r="C84" s="43">
        <f t="shared" si="0"/>
        <v>4</v>
      </c>
      <c r="D84" s="45" t="s">
        <v>1143</v>
      </c>
      <c r="E84" s="46">
        <f>COUNTIF(E$2:E$79,"na")</f>
        <v>1</v>
      </c>
      <c r="J84" s="24"/>
      <c r="K84" s="38" t="s">
        <v>1144</v>
      </c>
      <c r="L84" s="39">
        <f>COUNTIF(L$2:L$79,"tb")</f>
        <v>8</v>
      </c>
      <c r="N84" s="40" t="s">
        <v>1181</v>
      </c>
      <c r="O84" s="41">
        <f>COUNTIF(O$2:O$79,"*dc*")</f>
        <v>8</v>
      </c>
      <c r="P84" s="47" t="s">
        <v>1145</v>
      </c>
      <c r="Q84" s="48">
        <f>COUNTIF(O$2:O$79,"*na*")</f>
        <v>11</v>
      </c>
    </row>
    <row r="85" spans="2:18" ht="15.75" customHeight="1">
      <c r="B85" s="44">
        <v>2018</v>
      </c>
      <c r="C85" s="43">
        <f t="shared" si="0"/>
        <v>11</v>
      </c>
      <c r="D85" s="4"/>
      <c r="J85" s="24"/>
      <c r="K85" s="38" t="s">
        <v>1146</v>
      </c>
      <c r="L85" s="39">
        <f>COUNTIF(L$2:L$79,"r, tb")</f>
        <v>4</v>
      </c>
      <c r="N85" s="49" t="s">
        <v>1182</v>
      </c>
      <c r="O85" s="50">
        <f>COUNTIF(O$2:O$79,"*ra*")</f>
        <v>5</v>
      </c>
      <c r="P85" s="24"/>
      <c r="Q85" s="27" t="s">
        <v>1136</v>
      </c>
      <c r="R85" s="28">
        <f>COUNTA(R$2:R$79)</f>
        <v>69</v>
      </c>
    </row>
    <row r="86" spans="2:18" ht="15.75" customHeight="1">
      <c r="B86" s="44">
        <v>2019</v>
      </c>
      <c r="C86" s="43">
        <f t="shared" si="0"/>
        <v>11</v>
      </c>
      <c r="E86" s="51" t="s">
        <v>1136</v>
      </c>
      <c r="F86" s="52">
        <f>COUNTA(F2:F79)</f>
        <v>78</v>
      </c>
      <c r="H86" s="53" t="s">
        <v>1147</v>
      </c>
      <c r="I86" s="54">
        <f>COUNTIF(I$2:I$79,"*ECOSYSTEM*")</f>
        <v>45</v>
      </c>
      <c r="J86" s="24"/>
      <c r="K86" s="38" t="s">
        <v>1148</v>
      </c>
      <c r="L86" s="39">
        <f>COUNTIF(L$2:L$79,"l, r, tb")</f>
        <v>2</v>
      </c>
      <c r="N86" s="24"/>
      <c r="P86" s="24"/>
      <c r="Q86" s="36" t="s">
        <v>1139</v>
      </c>
      <c r="R86" s="37">
        <f>COUNTIF(R$2:R$79,"y")</f>
        <v>13</v>
      </c>
    </row>
    <row r="87" spans="2:18" ht="15.75" customHeight="1">
      <c r="B87" s="44">
        <v>2020</v>
      </c>
      <c r="C87" s="43">
        <f t="shared" si="0"/>
        <v>16</v>
      </c>
      <c r="E87" s="55" t="s">
        <v>1149</v>
      </c>
      <c r="F87" s="56">
        <f>COUNTIF(F$2:F$79,"1")</f>
        <v>6</v>
      </c>
      <c r="H87" s="57" t="s">
        <v>509</v>
      </c>
      <c r="I87" s="58">
        <f>COUNTIF(I$2:I$79,"*MULTIPLE VCs*")</f>
        <v>20</v>
      </c>
      <c r="J87" s="24"/>
      <c r="K87" s="59" t="s">
        <v>1145</v>
      </c>
      <c r="L87" s="60">
        <f>COUNTIF(L$2:L$79,"na")</f>
        <v>4</v>
      </c>
      <c r="N87" s="24"/>
      <c r="P87" s="24"/>
      <c r="Q87" s="36" t="s">
        <v>1142</v>
      </c>
      <c r="R87" s="37">
        <f>COUNTIF(R$2:R$79,"n")</f>
        <v>55</v>
      </c>
    </row>
    <row r="88" spans="2:18" ht="15.75" customHeight="1">
      <c r="B88" s="44">
        <v>2021</v>
      </c>
      <c r="C88" s="43">
        <f t="shared" si="0"/>
        <v>14</v>
      </c>
      <c r="E88" s="55" t="s">
        <v>1150</v>
      </c>
      <c r="F88" s="56">
        <f>COUNTIF(F$2:F$79,"2")</f>
        <v>53</v>
      </c>
      <c r="H88" s="61" t="s">
        <v>460</v>
      </c>
      <c r="I88" s="62">
        <f>COUNTIF(I$2:I$79,"VC*")</f>
        <v>11</v>
      </c>
      <c r="J88" s="24"/>
      <c r="L88" s="63" t="s">
        <v>1136</v>
      </c>
      <c r="M88" s="64">
        <f>COUNTA(M$2:M$79)</f>
        <v>76</v>
      </c>
      <c r="N88" s="24"/>
      <c r="P88" s="24"/>
      <c r="Q88" s="45" t="s">
        <v>1145</v>
      </c>
      <c r="R88" s="46">
        <f>COUNTIF(R$2:R$79,"na")</f>
        <v>1</v>
      </c>
    </row>
    <row r="89" spans="2:18" ht="15.75" customHeight="1">
      <c r="B89" s="65">
        <v>2022</v>
      </c>
      <c r="C89" s="48">
        <f t="shared" si="0"/>
        <v>8</v>
      </c>
      <c r="E89" s="55" t="s">
        <v>1151</v>
      </c>
      <c r="F89" s="56">
        <f>COUNTIF(F$2:F$79,"3")</f>
        <v>9</v>
      </c>
      <c r="J89" s="24"/>
      <c r="L89" s="66" t="s">
        <v>1152</v>
      </c>
      <c r="M89" s="67">
        <f>COUNTIF(M$2:M$79,"s")</f>
        <v>54</v>
      </c>
      <c r="N89" s="24"/>
      <c r="P89" s="24"/>
    </row>
    <row r="90" spans="2:18" ht="15.75" customHeight="1">
      <c r="E90" s="68" t="s">
        <v>1153</v>
      </c>
      <c r="F90" s="69">
        <f>COUNTIF(F$2:F$79,"na")</f>
        <v>10</v>
      </c>
      <c r="J90" s="24"/>
      <c r="L90" s="66" t="s">
        <v>1154</v>
      </c>
      <c r="M90" s="67">
        <f>COUNTIF(M$2:M$79,"t")</f>
        <v>16</v>
      </c>
      <c r="N90" s="24"/>
      <c r="P90" s="24"/>
    </row>
    <row r="91" spans="2:18" ht="15.75" customHeight="1">
      <c r="C91" s="70" t="s">
        <v>1155</v>
      </c>
      <c r="D91" s="71">
        <f>COUNTIF(D$2:D$79,"*europe*")</f>
        <v>39</v>
      </c>
      <c r="F91" s="72" t="s">
        <v>1136</v>
      </c>
      <c r="G91" s="73">
        <f>COUNTA(G2:G79)</f>
        <v>78</v>
      </c>
      <c r="J91" s="24"/>
      <c r="L91" s="74" t="s">
        <v>1145</v>
      </c>
      <c r="M91" s="75">
        <f>COUNTIF(M$2:M$79,"na")</f>
        <v>6</v>
      </c>
      <c r="N91" s="24"/>
      <c r="P91" s="24"/>
    </row>
    <row r="92" spans="2:18" ht="17.25" customHeight="1">
      <c r="C92" s="76" t="s">
        <v>1156</v>
      </c>
      <c r="D92" s="77">
        <f>COUNTIF(D$2:D$79,"*north america*")</f>
        <v>16</v>
      </c>
      <c r="F92" s="78" t="s">
        <v>1157</v>
      </c>
      <c r="G92" s="79">
        <f>COUNTIF(G$2:G$79,"e")</f>
        <v>19</v>
      </c>
      <c r="J92" s="24"/>
      <c r="N92" s="24"/>
      <c r="P92" s="24"/>
    </row>
    <row r="93" spans="2:18" ht="15.75" customHeight="1">
      <c r="C93" s="76" t="s">
        <v>1158</v>
      </c>
      <c r="D93" s="77">
        <f>COUNTIF(D$2:D$79,"*south america*")</f>
        <v>4</v>
      </c>
      <c r="F93" s="78" t="s">
        <v>1159</v>
      </c>
      <c r="G93" s="79">
        <f>COUNTIF(G$2:G$79,"m")</f>
        <v>29</v>
      </c>
      <c r="J93" s="24"/>
      <c r="N93" s="24"/>
      <c r="P93" s="24"/>
    </row>
    <row r="94" spans="2:18" ht="15.75" customHeight="1">
      <c r="C94" s="76" t="s">
        <v>1160</v>
      </c>
      <c r="D94" s="77">
        <f>COUNTIF(D$2:D$79,"*oceania*")</f>
        <v>10</v>
      </c>
      <c r="F94" s="78" t="s">
        <v>1161</v>
      </c>
      <c r="G94" s="79">
        <f>COUNTIF(G$2:G$79,"e, m")</f>
        <v>9</v>
      </c>
      <c r="J94" s="24"/>
      <c r="N94" s="24"/>
      <c r="P94" s="24"/>
    </row>
    <row r="95" spans="2:18" ht="15.75" customHeight="1">
      <c r="C95" s="76" t="s">
        <v>1162</v>
      </c>
      <c r="D95" s="77">
        <f>COUNTIF(D$2:D$79,"*asia*")</f>
        <v>4</v>
      </c>
      <c r="F95" s="78" t="s">
        <v>1163</v>
      </c>
      <c r="G95" s="79">
        <f>COUNTIF(G$2:G$79,"mv")</f>
        <v>3</v>
      </c>
      <c r="J95" s="24"/>
      <c r="N95" s="24"/>
      <c r="P95" s="24"/>
    </row>
    <row r="96" spans="2:18" ht="15.75" customHeight="1">
      <c r="C96" s="76" t="s">
        <v>1164</v>
      </c>
      <c r="D96" s="77">
        <f>COUNTIF(D$2:D$79,"*africa*")</f>
        <v>1</v>
      </c>
      <c r="F96" s="80" t="s">
        <v>1153</v>
      </c>
      <c r="G96" s="81">
        <f>COUNTIF(G$2:G$79,"na")</f>
        <v>11</v>
      </c>
      <c r="J96" s="24"/>
      <c r="N96" s="24"/>
      <c r="P96" s="24"/>
    </row>
    <row r="97" spans="3:16" ht="15.75" customHeight="1">
      <c r="C97" s="82" t="s">
        <v>1165</v>
      </c>
      <c r="D97" s="83">
        <f>COUNTIF(D$2:D$79,"*global*")</f>
        <v>6</v>
      </c>
      <c r="G97" s="84" t="s">
        <v>1136</v>
      </c>
      <c r="H97" s="85">
        <f>COUNTA(H$2:H$79)</f>
        <v>78</v>
      </c>
      <c r="J97" s="24"/>
      <c r="N97" s="24"/>
      <c r="P97" s="24"/>
    </row>
    <row r="98" spans="3:16" ht="15.75" customHeight="1">
      <c r="G98" s="86" t="s">
        <v>62</v>
      </c>
      <c r="H98" s="87">
        <f>COUNTIF(H$2:H$79,"*MSP*")</f>
        <v>28</v>
      </c>
      <c r="J98" s="24"/>
      <c r="N98" s="24"/>
      <c r="P98" s="24"/>
    </row>
    <row r="99" spans="3:16" ht="15.75" customHeight="1">
      <c r="C99" s="70" t="s">
        <v>1155</v>
      </c>
      <c r="D99" s="88">
        <f t="shared" ref="D99:D105" si="1">D91/78</f>
        <v>0.5</v>
      </c>
      <c r="G99" s="86" t="s">
        <v>64</v>
      </c>
      <c r="H99" s="87">
        <f>COUNTIF(H$2:H$79,"*EBM*")</f>
        <v>20</v>
      </c>
      <c r="J99" s="24"/>
      <c r="N99" s="24"/>
      <c r="P99" s="24"/>
    </row>
    <row r="100" spans="3:16" ht="15.75" customHeight="1">
      <c r="C100" s="76" t="s">
        <v>1156</v>
      </c>
      <c r="D100" s="88">
        <f t="shared" si="1"/>
        <v>0.20512820512820512</v>
      </c>
      <c r="G100" s="86" t="s">
        <v>66</v>
      </c>
      <c r="H100" s="87">
        <f>COUNTIF(H$2:H$79,"*POLICY*")</f>
        <v>2</v>
      </c>
      <c r="J100" s="24"/>
      <c r="N100" s="24"/>
      <c r="P100" s="24"/>
    </row>
    <row r="101" spans="3:16" ht="15.75" customHeight="1">
      <c r="C101" s="76" t="s">
        <v>1158</v>
      </c>
      <c r="D101" s="88">
        <f t="shared" si="1"/>
        <v>5.128205128205128E-2</v>
      </c>
      <c r="G101" s="86" t="s">
        <v>68</v>
      </c>
      <c r="H101" s="87">
        <f>COUNTIF(H$2:H$79,"*species*")</f>
        <v>12</v>
      </c>
      <c r="J101" s="24"/>
      <c r="N101" s="24"/>
      <c r="P101" s="24"/>
    </row>
    <row r="102" spans="3:16" ht="15.75" customHeight="1">
      <c r="C102" s="76" t="s">
        <v>1160</v>
      </c>
      <c r="D102" s="88">
        <f t="shared" si="1"/>
        <v>0.12820512820512819</v>
      </c>
      <c r="G102" s="86" t="s">
        <v>69</v>
      </c>
      <c r="H102" s="87">
        <f>COUNTIF(H$2:H$79,"*method*")</f>
        <v>13</v>
      </c>
      <c r="J102" s="24"/>
      <c r="N102" s="24"/>
      <c r="P102" s="24"/>
    </row>
    <row r="103" spans="3:16" ht="15.75" customHeight="1">
      <c r="C103" s="76" t="s">
        <v>1162</v>
      </c>
      <c r="D103" s="88">
        <f t="shared" si="1"/>
        <v>5.128205128205128E-2</v>
      </c>
      <c r="G103" s="86" t="s">
        <v>70</v>
      </c>
      <c r="H103" s="87">
        <f>COUNTIF(H$2:H$79,"*eia*")</f>
        <v>3</v>
      </c>
      <c r="J103" s="24"/>
      <c r="N103" s="24"/>
      <c r="P103" s="24"/>
    </row>
    <row r="104" spans="3:16" ht="15.75" customHeight="1">
      <c r="C104" s="76" t="s">
        <v>1164</v>
      </c>
      <c r="D104" s="88">
        <f t="shared" si="1"/>
        <v>1.282051282051282E-2</v>
      </c>
      <c r="G104" s="86" t="s">
        <v>71</v>
      </c>
      <c r="H104" s="87">
        <f>COUNTIF(H$2:H$79,"*energy*")</f>
        <v>8</v>
      </c>
      <c r="J104" s="24"/>
      <c r="N104" s="24"/>
      <c r="P104" s="24"/>
    </row>
    <row r="105" spans="3:16" ht="15.75" customHeight="1">
      <c r="C105" s="82" t="s">
        <v>1165</v>
      </c>
      <c r="D105" s="88">
        <f t="shared" si="1"/>
        <v>7.6923076923076927E-2</v>
      </c>
      <c r="G105" s="89" t="s">
        <v>72</v>
      </c>
      <c r="H105" s="90">
        <f>COUNTIF(H$2:H$79,"*ni*")</f>
        <v>4</v>
      </c>
      <c r="J105" s="24"/>
      <c r="N105" s="24"/>
      <c r="P105" s="24"/>
    </row>
    <row r="106" spans="3:16" ht="15.75" customHeight="1">
      <c r="H106" s="4"/>
      <c r="J106" s="24"/>
      <c r="N106" s="24"/>
      <c r="P106" s="24"/>
    </row>
    <row r="107" spans="3:16" ht="15.75" customHeight="1">
      <c r="H107" s="4"/>
      <c r="J107" s="24"/>
      <c r="N107" s="24"/>
      <c r="P107" s="24"/>
    </row>
    <row r="108" spans="3:16" ht="15.75" customHeight="1">
      <c r="J108" s="24"/>
      <c r="N108" s="24"/>
      <c r="P108" s="24"/>
    </row>
    <row r="109" spans="3:16" ht="15.75" customHeight="1">
      <c r="J109" s="24"/>
      <c r="N109" s="24"/>
      <c r="P109" s="24"/>
    </row>
    <row r="110" spans="3:16" ht="15.75" customHeight="1">
      <c r="J110" s="24"/>
      <c r="N110" s="24"/>
      <c r="P110" s="24"/>
    </row>
    <row r="111" spans="3:16" ht="15.75" customHeight="1">
      <c r="J111" s="24"/>
      <c r="N111" s="24"/>
      <c r="P111" s="24"/>
    </row>
    <row r="112" spans="3:16" ht="15.75" customHeight="1">
      <c r="J112" s="24"/>
      <c r="N112" s="24"/>
      <c r="P112" s="24"/>
    </row>
    <row r="113" spans="10:16" ht="15.75" customHeight="1">
      <c r="J113" s="24"/>
      <c r="N113" s="24"/>
      <c r="P113" s="24"/>
    </row>
    <row r="114" spans="10:16" ht="15.75" customHeight="1">
      <c r="J114" s="24"/>
      <c r="N114" s="24"/>
      <c r="P114" s="24"/>
    </row>
    <row r="115" spans="10:16" ht="15.75" customHeight="1">
      <c r="J115" s="24"/>
      <c r="N115" s="24"/>
      <c r="P115" s="24"/>
    </row>
    <row r="116" spans="10:16" ht="15.75" customHeight="1">
      <c r="J116" s="24"/>
      <c r="N116" s="24"/>
      <c r="P116" s="24"/>
    </row>
    <row r="117" spans="10:16" ht="15.75" customHeight="1">
      <c r="J117" s="24"/>
      <c r="N117" s="24"/>
      <c r="P117" s="24"/>
    </row>
    <row r="118" spans="10:16" ht="15.75" customHeight="1">
      <c r="J118" s="24"/>
      <c r="N118" s="24"/>
      <c r="P118" s="24"/>
    </row>
    <row r="119" spans="10:16" ht="15.75" customHeight="1">
      <c r="J119" s="24"/>
      <c r="N119" s="24"/>
      <c r="P119" s="24"/>
    </row>
    <row r="120" spans="10:16" ht="15.75" customHeight="1">
      <c r="J120" s="24"/>
      <c r="N120" s="24"/>
      <c r="P120" s="24"/>
    </row>
    <row r="121" spans="10:16" ht="15.75" customHeight="1">
      <c r="J121" s="24"/>
      <c r="N121" s="24"/>
      <c r="P121" s="24"/>
    </row>
    <row r="122" spans="10:16" ht="15.75" customHeight="1">
      <c r="J122" s="24"/>
      <c r="N122" s="24"/>
      <c r="P122" s="24"/>
    </row>
    <row r="123" spans="10:16" ht="15.75" customHeight="1">
      <c r="J123" s="24"/>
      <c r="N123" s="24"/>
      <c r="P123" s="24"/>
    </row>
    <row r="124" spans="10:16" ht="15.75" customHeight="1">
      <c r="J124" s="24"/>
      <c r="N124" s="24"/>
      <c r="P124" s="24"/>
    </row>
    <row r="125" spans="10:16" ht="15.75" customHeight="1">
      <c r="J125" s="24"/>
      <c r="N125" s="24"/>
      <c r="P125" s="24"/>
    </row>
    <row r="126" spans="10:16" ht="15.75" customHeight="1">
      <c r="J126" s="24"/>
      <c r="N126" s="24"/>
      <c r="P126" s="24"/>
    </row>
    <row r="127" spans="10:16" ht="15.75" customHeight="1">
      <c r="J127" s="24"/>
      <c r="N127" s="24"/>
      <c r="P127" s="24"/>
    </row>
    <row r="128" spans="10:16" ht="15.75" customHeight="1">
      <c r="J128" s="24"/>
      <c r="N128" s="24"/>
      <c r="P128" s="24"/>
    </row>
    <row r="129" spans="10:16" ht="15.75" customHeight="1">
      <c r="J129" s="24"/>
      <c r="N129" s="24"/>
      <c r="P129" s="24"/>
    </row>
    <row r="130" spans="10:16" ht="15.75" customHeight="1">
      <c r="J130" s="24"/>
      <c r="N130" s="24"/>
      <c r="P130" s="24"/>
    </row>
    <row r="131" spans="10:16" ht="15.75" customHeight="1">
      <c r="J131" s="24"/>
      <c r="N131" s="24"/>
      <c r="P131" s="24"/>
    </row>
    <row r="132" spans="10:16" ht="15.75" customHeight="1">
      <c r="J132" s="24"/>
      <c r="N132" s="24"/>
      <c r="P132" s="24"/>
    </row>
    <row r="133" spans="10:16" ht="15.75" customHeight="1">
      <c r="J133" s="24"/>
      <c r="N133" s="24"/>
      <c r="P133" s="24"/>
    </row>
    <row r="134" spans="10:16" ht="15.75" customHeight="1">
      <c r="J134" s="24"/>
      <c r="N134" s="24"/>
      <c r="P134" s="24"/>
    </row>
    <row r="135" spans="10:16" ht="15.75" customHeight="1">
      <c r="J135" s="24"/>
      <c r="N135" s="24"/>
      <c r="P135" s="24"/>
    </row>
    <row r="136" spans="10:16" ht="15.75" customHeight="1">
      <c r="J136" s="24"/>
      <c r="N136" s="24"/>
      <c r="P136" s="24"/>
    </row>
    <row r="137" spans="10:16" ht="15.75" customHeight="1">
      <c r="J137" s="24"/>
      <c r="N137" s="24"/>
      <c r="P137" s="24"/>
    </row>
    <row r="138" spans="10:16" ht="15.75" customHeight="1">
      <c r="J138" s="24"/>
      <c r="N138" s="24"/>
      <c r="P138" s="24"/>
    </row>
    <row r="139" spans="10:16" ht="15.75" customHeight="1">
      <c r="J139" s="24"/>
      <c r="N139" s="24"/>
      <c r="P139" s="24"/>
    </row>
    <row r="140" spans="10:16" ht="15.75" customHeight="1">
      <c r="J140" s="24"/>
      <c r="N140" s="24"/>
      <c r="P140" s="24"/>
    </row>
    <row r="141" spans="10:16" ht="15.75" customHeight="1">
      <c r="J141" s="24"/>
      <c r="N141" s="24"/>
      <c r="P141" s="24"/>
    </row>
    <row r="142" spans="10:16" ht="15.75" customHeight="1">
      <c r="J142" s="24"/>
      <c r="N142" s="24"/>
      <c r="P142" s="24"/>
    </row>
    <row r="143" spans="10:16" ht="15.75" customHeight="1">
      <c r="J143" s="24"/>
      <c r="N143" s="24"/>
      <c r="P143" s="24"/>
    </row>
    <row r="144" spans="10:16" ht="15.75" customHeight="1">
      <c r="J144" s="24"/>
      <c r="N144" s="24"/>
      <c r="P144" s="24"/>
    </row>
    <row r="145" spans="10:16" ht="15.75" customHeight="1">
      <c r="J145" s="24"/>
      <c r="N145" s="24"/>
      <c r="P145" s="24"/>
    </row>
    <row r="146" spans="10:16" ht="15.75" customHeight="1">
      <c r="J146" s="24"/>
      <c r="N146" s="24"/>
      <c r="P146" s="24"/>
    </row>
    <row r="147" spans="10:16" ht="15.75" customHeight="1">
      <c r="J147" s="24"/>
      <c r="N147" s="24"/>
      <c r="P147" s="24"/>
    </row>
    <row r="148" spans="10:16" ht="15.75" customHeight="1">
      <c r="J148" s="24"/>
      <c r="N148" s="24"/>
      <c r="P148" s="24"/>
    </row>
    <row r="149" spans="10:16" ht="15.75" customHeight="1">
      <c r="J149" s="24"/>
      <c r="N149" s="24"/>
      <c r="P149" s="24"/>
    </row>
    <row r="150" spans="10:16" ht="15.75" customHeight="1">
      <c r="J150" s="24"/>
      <c r="N150" s="24"/>
      <c r="P150" s="24"/>
    </row>
    <row r="151" spans="10:16" ht="15.75" customHeight="1">
      <c r="J151" s="24"/>
      <c r="N151" s="24"/>
      <c r="P151" s="24"/>
    </row>
    <row r="152" spans="10:16" ht="15.75" customHeight="1">
      <c r="J152" s="24"/>
      <c r="N152" s="24"/>
      <c r="P152" s="24"/>
    </row>
    <row r="153" spans="10:16" ht="15.75" customHeight="1">
      <c r="J153" s="24"/>
      <c r="N153" s="24"/>
      <c r="P153" s="24"/>
    </row>
    <row r="154" spans="10:16" ht="15.75" customHeight="1">
      <c r="J154" s="24"/>
      <c r="N154" s="24"/>
      <c r="P154" s="24"/>
    </row>
    <row r="155" spans="10:16" ht="15.75" customHeight="1">
      <c r="J155" s="24"/>
      <c r="N155" s="24"/>
      <c r="P155" s="24"/>
    </row>
    <row r="156" spans="10:16" ht="15.75" customHeight="1">
      <c r="J156" s="24"/>
      <c r="N156" s="24"/>
      <c r="P156" s="24"/>
    </row>
    <row r="157" spans="10:16" ht="15.75" customHeight="1">
      <c r="J157" s="24"/>
      <c r="N157" s="24"/>
      <c r="P157" s="24"/>
    </row>
    <row r="158" spans="10:16" ht="15.75" customHeight="1">
      <c r="J158" s="24"/>
      <c r="N158" s="24"/>
      <c r="P158" s="24"/>
    </row>
    <row r="159" spans="10:16" ht="15.75" customHeight="1">
      <c r="J159" s="24"/>
      <c r="N159" s="24"/>
      <c r="P159" s="24"/>
    </row>
    <row r="160" spans="10:16" ht="15.75" customHeight="1">
      <c r="J160" s="24"/>
      <c r="N160" s="24"/>
      <c r="P160" s="24"/>
    </row>
    <row r="161" spans="10:16" ht="15.75" customHeight="1">
      <c r="J161" s="24"/>
      <c r="N161" s="24"/>
      <c r="P161" s="24"/>
    </row>
    <row r="162" spans="10:16" ht="15.75" customHeight="1">
      <c r="J162" s="24"/>
      <c r="N162" s="24"/>
      <c r="P162" s="24"/>
    </row>
    <row r="163" spans="10:16" ht="15.75" customHeight="1">
      <c r="J163" s="24"/>
      <c r="N163" s="24"/>
      <c r="P163" s="24"/>
    </row>
    <row r="164" spans="10:16" ht="15.75" customHeight="1">
      <c r="J164" s="24"/>
      <c r="N164" s="24"/>
      <c r="P164" s="24"/>
    </row>
    <row r="165" spans="10:16" ht="15.75" customHeight="1">
      <c r="J165" s="24"/>
      <c r="N165" s="24"/>
      <c r="P165" s="24"/>
    </row>
    <row r="166" spans="10:16" ht="15.75" customHeight="1">
      <c r="J166" s="24"/>
      <c r="N166" s="24"/>
      <c r="P166" s="24"/>
    </row>
    <row r="167" spans="10:16" ht="15.75" customHeight="1">
      <c r="J167" s="24"/>
      <c r="N167" s="24"/>
      <c r="P167" s="24"/>
    </row>
    <row r="168" spans="10:16" ht="15.75" customHeight="1">
      <c r="J168" s="24"/>
      <c r="N168" s="24"/>
      <c r="P168" s="24"/>
    </row>
    <row r="169" spans="10:16" ht="15.75" customHeight="1">
      <c r="J169" s="24"/>
      <c r="N169" s="24"/>
      <c r="P169" s="24"/>
    </row>
    <row r="170" spans="10:16" ht="15.75" customHeight="1">
      <c r="J170" s="24"/>
      <c r="N170" s="24"/>
      <c r="P170" s="24"/>
    </row>
    <row r="171" spans="10:16" ht="15.75" customHeight="1">
      <c r="J171" s="24"/>
      <c r="N171" s="24"/>
      <c r="P171" s="24"/>
    </row>
    <row r="172" spans="10:16" ht="15.75" customHeight="1">
      <c r="J172" s="24"/>
      <c r="N172" s="24"/>
      <c r="P172" s="24"/>
    </row>
    <row r="173" spans="10:16" ht="15.75" customHeight="1">
      <c r="J173" s="24"/>
      <c r="N173" s="24"/>
      <c r="P173" s="24"/>
    </row>
    <row r="174" spans="10:16" ht="15.75" customHeight="1">
      <c r="J174" s="24"/>
      <c r="N174" s="24"/>
      <c r="P174" s="24"/>
    </row>
    <row r="175" spans="10:16" ht="15.75" customHeight="1">
      <c r="J175" s="24"/>
      <c r="N175" s="24"/>
      <c r="P175" s="24"/>
    </row>
    <row r="176" spans="10:16" ht="15.75" customHeight="1">
      <c r="J176" s="24"/>
      <c r="N176" s="24"/>
      <c r="P176" s="24"/>
    </row>
    <row r="177" spans="10:16" ht="15.75" customHeight="1">
      <c r="J177" s="24"/>
      <c r="N177" s="24"/>
      <c r="P177" s="24"/>
    </row>
    <row r="178" spans="10:16" ht="15.75" customHeight="1">
      <c r="J178" s="24"/>
      <c r="N178" s="24"/>
      <c r="P178" s="24"/>
    </row>
    <row r="179" spans="10:16" ht="15.75" customHeight="1">
      <c r="J179" s="24"/>
      <c r="N179" s="24"/>
      <c r="P179" s="24"/>
    </row>
    <row r="180" spans="10:16" ht="15.75" customHeight="1">
      <c r="J180" s="24"/>
      <c r="N180" s="24"/>
      <c r="P180" s="24"/>
    </row>
    <row r="181" spans="10:16" ht="15.75" customHeight="1">
      <c r="J181" s="24"/>
      <c r="N181" s="24"/>
      <c r="P181" s="24"/>
    </row>
    <row r="182" spans="10:16" ht="15.75" customHeight="1">
      <c r="J182" s="24"/>
      <c r="N182" s="24"/>
      <c r="P182" s="24"/>
    </row>
    <row r="183" spans="10:16" ht="15.75" customHeight="1">
      <c r="J183" s="24"/>
      <c r="N183" s="24"/>
      <c r="P183" s="24"/>
    </row>
    <row r="184" spans="10:16" ht="15.75" customHeight="1">
      <c r="J184" s="24"/>
      <c r="N184" s="24"/>
      <c r="P184" s="24"/>
    </row>
    <row r="185" spans="10:16" ht="15.75" customHeight="1">
      <c r="J185" s="24"/>
      <c r="N185" s="24"/>
      <c r="P185" s="24"/>
    </row>
    <row r="186" spans="10:16" ht="15.75" customHeight="1">
      <c r="J186" s="24"/>
      <c r="N186" s="24"/>
      <c r="P186" s="24"/>
    </row>
    <row r="187" spans="10:16" ht="15.75" customHeight="1">
      <c r="J187" s="24"/>
      <c r="N187" s="24"/>
      <c r="P187" s="24"/>
    </row>
    <row r="188" spans="10:16" ht="15.75" customHeight="1">
      <c r="J188" s="24"/>
      <c r="N188" s="24"/>
      <c r="P188" s="24"/>
    </row>
    <row r="189" spans="10:16" ht="15.75" customHeight="1">
      <c r="J189" s="24"/>
      <c r="N189" s="24"/>
      <c r="P189" s="24"/>
    </row>
    <row r="190" spans="10:16" ht="15.75" customHeight="1">
      <c r="J190" s="24"/>
      <c r="N190" s="24"/>
      <c r="P190" s="24"/>
    </row>
    <row r="191" spans="10:16" ht="15.75" customHeight="1">
      <c r="J191" s="24"/>
      <c r="N191" s="24"/>
      <c r="P191" s="24"/>
    </row>
    <row r="192" spans="10:16" ht="15.75" customHeight="1">
      <c r="J192" s="24"/>
      <c r="N192" s="24"/>
      <c r="P192" s="24"/>
    </row>
    <row r="193" spans="10:16" ht="15.75" customHeight="1">
      <c r="J193" s="24"/>
      <c r="N193" s="24"/>
      <c r="P193" s="24"/>
    </row>
    <row r="194" spans="10:16" ht="15.75" customHeight="1">
      <c r="J194" s="24"/>
      <c r="N194" s="24"/>
      <c r="P194" s="24"/>
    </row>
    <row r="195" spans="10:16" ht="15.75" customHeight="1">
      <c r="J195" s="24"/>
      <c r="N195" s="24"/>
      <c r="P195" s="24"/>
    </row>
    <row r="196" spans="10:16" ht="15.75" customHeight="1">
      <c r="J196" s="24"/>
      <c r="N196" s="24"/>
      <c r="P196" s="24"/>
    </row>
    <row r="197" spans="10:16" ht="15.75" customHeight="1">
      <c r="J197" s="24"/>
      <c r="N197" s="24"/>
      <c r="P197" s="24"/>
    </row>
    <row r="198" spans="10:16" ht="15.75" customHeight="1">
      <c r="J198" s="24"/>
      <c r="N198" s="24"/>
      <c r="P198" s="24"/>
    </row>
    <row r="199" spans="10:16" ht="15.75" customHeight="1">
      <c r="J199" s="24"/>
      <c r="N199" s="24"/>
      <c r="P199" s="24"/>
    </row>
    <row r="200" spans="10:16" ht="15.75" customHeight="1">
      <c r="J200" s="24"/>
      <c r="N200" s="24"/>
      <c r="P200" s="24"/>
    </row>
    <row r="201" spans="10:16" ht="15.75" customHeight="1">
      <c r="J201" s="24"/>
      <c r="N201" s="24"/>
      <c r="P201" s="24"/>
    </row>
    <row r="202" spans="10:16" ht="15.75" customHeight="1">
      <c r="J202" s="24"/>
      <c r="N202" s="24"/>
      <c r="P202" s="24"/>
    </row>
    <row r="203" spans="10:16" ht="15.75" customHeight="1">
      <c r="J203" s="24"/>
      <c r="N203" s="24"/>
      <c r="P203" s="24"/>
    </row>
    <row r="204" spans="10:16" ht="15.75" customHeight="1">
      <c r="J204" s="24"/>
      <c r="N204" s="24"/>
      <c r="P204" s="24"/>
    </row>
    <row r="205" spans="10:16" ht="15.75" customHeight="1">
      <c r="J205" s="24"/>
      <c r="N205" s="24"/>
      <c r="P205" s="24"/>
    </row>
    <row r="206" spans="10:16" ht="15.75" customHeight="1">
      <c r="J206" s="24"/>
      <c r="N206" s="24"/>
      <c r="P206" s="24"/>
    </row>
    <row r="207" spans="10:16" ht="15.75" customHeight="1">
      <c r="J207" s="24"/>
      <c r="N207" s="24"/>
      <c r="P207" s="24"/>
    </row>
    <row r="208" spans="10:16" ht="15.75" customHeight="1">
      <c r="J208" s="24"/>
      <c r="N208" s="24"/>
      <c r="P208" s="24"/>
    </row>
    <row r="209" spans="10:16" ht="15.75" customHeight="1">
      <c r="J209" s="24"/>
      <c r="N209" s="24"/>
      <c r="P209" s="24"/>
    </row>
    <row r="210" spans="10:16" ht="15.75" customHeight="1">
      <c r="J210" s="24"/>
      <c r="N210" s="24"/>
      <c r="P210" s="24"/>
    </row>
    <row r="211" spans="10:16" ht="15.75" customHeight="1">
      <c r="J211" s="24"/>
      <c r="N211" s="24"/>
      <c r="P211" s="24"/>
    </row>
    <row r="212" spans="10:16" ht="15.75" customHeight="1">
      <c r="J212" s="24"/>
      <c r="N212" s="24"/>
      <c r="P212" s="24"/>
    </row>
    <row r="213" spans="10:16" ht="15.75" customHeight="1">
      <c r="J213" s="24"/>
      <c r="N213" s="24"/>
      <c r="P213" s="24"/>
    </row>
    <row r="214" spans="10:16" ht="15.75" customHeight="1">
      <c r="J214" s="24"/>
      <c r="N214" s="24"/>
      <c r="P214" s="24"/>
    </row>
    <row r="215" spans="10:16" ht="15.75" customHeight="1">
      <c r="J215" s="24"/>
      <c r="N215" s="24"/>
      <c r="P215" s="24"/>
    </row>
    <row r="216" spans="10:16" ht="15.75" customHeight="1">
      <c r="J216" s="24"/>
      <c r="N216" s="24"/>
      <c r="P216" s="24"/>
    </row>
    <row r="217" spans="10:16" ht="15.75" customHeight="1">
      <c r="J217" s="24"/>
      <c r="N217" s="24"/>
      <c r="P217" s="24"/>
    </row>
    <row r="218" spans="10:16" ht="15.75" customHeight="1">
      <c r="J218" s="24"/>
      <c r="N218" s="24"/>
      <c r="P218" s="24"/>
    </row>
    <row r="219" spans="10:16" ht="15.75" customHeight="1">
      <c r="J219" s="24"/>
      <c r="N219" s="24"/>
      <c r="P219" s="24"/>
    </row>
    <row r="220" spans="10:16" ht="15.75" customHeight="1">
      <c r="J220" s="24"/>
      <c r="N220" s="24"/>
      <c r="P220" s="24"/>
    </row>
    <row r="221" spans="10:16" ht="15.75" customHeight="1">
      <c r="J221" s="24"/>
      <c r="N221" s="24"/>
      <c r="P221" s="24"/>
    </row>
    <row r="222" spans="10:16" ht="15.75" customHeight="1">
      <c r="J222" s="24"/>
      <c r="N222" s="24"/>
      <c r="P222" s="24"/>
    </row>
    <row r="223" spans="10:16" ht="15.75" customHeight="1">
      <c r="J223" s="24"/>
      <c r="N223" s="24"/>
      <c r="P223" s="24"/>
    </row>
    <row r="224" spans="10:16" ht="15.75" customHeight="1">
      <c r="J224" s="24"/>
      <c r="N224" s="24"/>
      <c r="P224" s="24"/>
    </row>
    <row r="225" spans="10:16" ht="15.75" customHeight="1">
      <c r="J225" s="24"/>
      <c r="N225" s="24"/>
      <c r="P225" s="24"/>
    </row>
    <row r="226" spans="10:16" ht="15.75" customHeight="1">
      <c r="J226" s="24"/>
      <c r="N226" s="24"/>
      <c r="P226" s="24"/>
    </row>
    <row r="227" spans="10:16" ht="15.75" customHeight="1">
      <c r="J227" s="24"/>
      <c r="N227" s="24"/>
      <c r="P227" s="24"/>
    </row>
    <row r="228" spans="10:16" ht="15.75" customHeight="1">
      <c r="J228" s="24"/>
      <c r="N228" s="24"/>
      <c r="P228" s="24"/>
    </row>
    <row r="229" spans="10:16" ht="15.75" customHeight="1">
      <c r="J229" s="24"/>
      <c r="N229" s="24"/>
      <c r="P229" s="24"/>
    </row>
    <row r="230" spans="10:16" ht="15.75" customHeight="1">
      <c r="J230" s="24"/>
      <c r="N230" s="24"/>
      <c r="P230" s="24"/>
    </row>
    <row r="231" spans="10:16" ht="15.75" customHeight="1">
      <c r="J231" s="24"/>
      <c r="N231" s="24"/>
      <c r="P231" s="24"/>
    </row>
    <row r="232" spans="10:16" ht="15.75" customHeight="1">
      <c r="J232" s="24"/>
      <c r="N232" s="24"/>
      <c r="P232" s="24"/>
    </row>
    <row r="233" spans="10:16" ht="15.75" customHeight="1">
      <c r="J233" s="24"/>
      <c r="N233" s="24"/>
      <c r="P233" s="24"/>
    </row>
    <row r="234" spans="10:16" ht="15.75" customHeight="1">
      <c r="J234" s="24"/>
      <c r="N234" s="24"/>
      <c r="P234" s="24"/>
    </row>
    <row r="235" spans="10:16" ht="15.75" customHeight="1">
      <c r="J235" s="24"/>
      <c r="N235" s="24"/>
      <c r="P235" s="24"/>
    </row>
    <row r="236" spans="10:16" ht="15.75" customHeight="1">
      <c r="J236" s="24"/>
      <c r="N236" s="24"/>
      <c r="P236" s="24"/>
    </row>
    <row r="237" spans="10:16" ht="15.75" customHeight="1">
      <c r="J237" s="24"/>
      <c r="N237" s="24"/>
      <c r="P237" s="24"/>
    </row>
    <row r="238" spans="10:16" ht="15.75" customHeight="1">
      <c r="J238" s="24"/>
      <c r="N238" s="24"/>
      <c r="P238" s="24"/>
    </row>
    <row r="239" spans="10:16" ht="15.75" customHeight="1">
      <c r="J239" s="24"/>
      <c r="N239" s="24"/>
      <c r="P239" s="24"/>
    </row>
    <row r="240" spans="10:16" ht="15.75" customHeight="1">
      <c r="J240" s="24"/>
      <c r="N240" s="24"/>
      <c r="P240" s="24"/>
    </row>
    <row r="241" spans="10:16" ht="15.75" customHeight="1">
      <c r="J241" s="24"/>
      <c r="N241" s="24"/>
      <c r="P241" s="24"/>
    </row>
    <row r="242" spans="10:16" ht="15.75" customHeight="1">
      <c r="J242" s="24"/>
      <c r="N242" s="24"/>
      <c r="P242" s="24"/>
    </row>
    <row r="243" spans="10:16" ht="15.75" customHeight="1">
      <c r="J243" s="24"/>
      <c r="N243" s="24"/>
      <c r="P243" s="24"/>
    </row>
    <row r="244" spans="10:16" ht="15.75" customHeight="1">
      <c r="J244" s="24"/>
      <c r="N244" s="24"/>
      <c r="P244" s="24"/>
    </row>
    <row r="245" spans="10:16" ht="15.75" customHeight="1">
      <c r="J245" s="24"/>
      <c r="N245" s="24"/>
      <c r="P245" s="24"/>
    </row>
    <row r="246" spans="10:16" ht="15.75" customHeight="1">
      <c r="J246" s="24"/>
      <c r="N246" s="24"/>
      <c r="P246" s="24"/>
    </row>
    <row r="247" spans="10:16" ht="15.75" customHeight="1">
      <c r="J247" s="24"/>
      <c r="N247" s="24"/>
      <c r="P247" s="24"/>
    </row>
    <row r="248" spans="10:16" ht="15.75" customHeight="1">
      <c r="J248" s="24"/>
      <c r="N248" s="24"/>
      <c r="P248" s="24"/>
    </row>
    <row r="249" spans="10:16" ht="15.75" customHeight="1">
      <c r="J249" s="24"/>
      <c r="N249" s="24"/>
      <c r="P249" s="24"/>
    </row>
    <row r="250" spans="10:16" ht="15.75" customHeight="1">
      <c r="J250" s="24"/>
      <c r="N250" s="24"/>
      <c r="P250" s="24"/>
    </row>
    <row r="251" spans="10:16" ht="15.75" customHeight="1">
      <c r="J251" s="24"/>
      <c r="N251" s="24"/>
      <c r="P251" s="24"/>
    </row>
    <row r="252" spans="10:16" ht="15.75" customHeight="1">
      <c r="J252" s="24"/>
      <c r="N252" s="24"/>
      <c r="P252" s="24"/>
    </row>
    <row r="253" spans="10:16" ht="15.75" customHeight="1">
      <c r="J253" s="24"/>
      <c r="N253" s="24"/>
      <c r="P253" s="24"/>
    </row>
    <row r="254" spans="10:16" ht="15.75" customHeight="1">
      <c r="J254" s="24"/>
      <c r="N254" s="24"/>
      <c r="P254" s="24"/>
    </row>
    <row r="255" spans="10:16" ht="15.75" customHeight="1">
      <c r="J255" s="24"/>
      <c r="N255" s="24"/>
      <c r="P255" s="24"/>
    </row>
    <row r="256" spans="10:16" ht="15.75" customHeight="1">
      <c r="J256" s="24"/>
      <c r="N256" s="24"/>
      <c r="P256" s="24"/>
    </row>
    <row r="257" spans="10:16" ht="15.75" customHeight="1">
      <c r="J257" s="24"/>
      <c r="N257" s="24"/>
      <c r="P257" s="24"/>
    </row>
    <row r="258" spans="10:16" ht="15.75" customHeight="1">
      <c r="J258" s="24"/>
      <c r="N258" s="24"/>
      <c r="P258" s="24"/>
    </row>
    <row r="259" spans="10:16" ht="15.75" customHeight="1">
      <c r="J259" s="24"/>
      <c r="N259" s="24"/>
      <c r="P259" s="24"/>
    </row>
    <row r="260" spans="10:16" ht="15.75" customHeight="1">
      <c r="J260" s="24"/>
      <c r="N260" s="24"/>
      <c r="P260" s="24"/>
    </row>
    <row r="261" spans="10:16" ht="15.75" customHeight="1">
      <c r="J261" s="24"/>
      <c r="N261" s="24"/>
      <c r="P261" s="24"/>
    </row>
    <row r="262" spans="10:16" ht="15.75" customHeight="1">
      <c r="J262" s="24"/>
      <c r="N262" s="24"/>
      <c r="P262" s="24"/>
    </row>
    <row r="263" spans="10:16" ht="15.75" customHeight="1">
      <c r="J263" s="24"/>
      <c r="N263" s="24"/>
      <c r="P263" s="24"/>
    </row>
    <row r="264" spans="10:16" ht="15.75" customHeight="1">
      <c r="J264" s="24"/>
      <c r="N264" s="24"/>
      <c r="P264" s="24"/>
    </row>
    <row r="265" spans="10:16" ht="15.75" customHeight="1">
      <c r="J265" s="24"/>
      <c r="N265" s="24"/>
      <c r="P265" s="24"/>
    </row>
    <row r="266" spans="10:16" ht="15.75" customHeight="1">
      <c r="J266" s="24"/>
      <c r="N266" s="24"/>
      <c r="P266" s="24"/>
    </row>
    <row r="267" spans="10:16" ht="15.75" customHeight="1">
      <c r="J267" s="24"/>
      <c r="N267" s="24"/>
      <c r="P267" s="24"/>
    </row>
    <row r="268" spans="10:16" ht="15.75" customHeight="1">
      <c r="J268" s="24"/>
      <c r="N268" s="24"/>
      <c r="P268" s="24"/>
    </row>
    <row r="269" spans="10:16" ht="15.75" customHeight="1">
      <c r="J269" s="24"/>
      <c r="N269" s="24"/>
      <c r="P269" s="24"/>
    </row>
    <row r="270" spans="10:16" ht="15.75" customHeight="1">
      <c r="J270" s="24"/>
      <c r="N270" s="24"/>
      <c r="P270" s="24"/>
    </row>
    <row r="271" spans="10:16" ht="15.75" customHeight="1">
      <c r="J271" s="24"/>
      <c r="N271" s="24"/>
      <c r="P271" s="24"/>
    </row>
    <row r="272" spans="10:16" ht="15.75" customHeight="1">
      <c r="J272" s="24"/>
      <c r="N272" s="24"/>
      <c r="P272" s="24"/>
    </row>
    <row r="273" spans="10:16" ht="15.75" customHeight="1">
      <c r="J273" s="24"/>
      <c r="N273" s="24"/>
      <c r="P273" s="24"/>
    </row>
    <row r="274" spans="10:16" ht="15.75" customHeight="1">
      <c r="J274" s="24"/>
      <c r="N274" s="24"/>
      <c r="P274" s="24"/>
    </row>
    <row r="275" spans="10:16" ht="15.75" customHeight="1">
      <c r="J275" s="24"/>
      <c r="N275" s="24"/>
      <c r="P275" s="24"/>
    </row>
    <row r="276" spans="10:16" ht="15.75" customHeight="1">
      <c r="J276" s="24"/>
      <c r="N276" s="24"/>
      <c r="P276" s="24"/>
    </row>
    <row r="277" spans="10:16" ht="15.75" customHeight="1">
      <c r="J277" s="24"/>
      <c r="N277" s="24"/>
      <c r="P277" s="24"/>
    </row>
    <row r="278" spans="10:16" ht="15.75" customHeight="1">
      <c r="J278" s="24"/>
      <c r="N278" s="24"/>
      <c r="P278" s="24"/>
    </row>
    <row r="279" spans="10:16" ht="15.75" customHeight="1">
      <c r="J279" s="24"/>
      <c r="N279" s="24"/>
      <c r="P279" s="24"/>
    </row>
    <row r="280" spans="10:16" ht="15.75" customHeight="1">
      <c r="J280" s="24"/>
      <c r="N280" s="24"/>
      <c r="P280" s="24"/>
    </row>
    <row r="281" spans="10:16" ht="15.75" customHeight="1">
      <c r="J281" s="24"/>
      <c r="N281" s="24"/>
      <c r="P281" s="24"/>
    </row>
    <row r="282" spans="10:16" ht="15.75" customHeight="1">
      <c r="J282" s="24"/>
      <c r="N282" s="24"/>
      <c r="P282" s="24"/>
    </row>
    <row r="283" spans="10:16" ht="15.75" customHeight="1">
      <c r="J283" s="24"/>
      <c r="N283" s="24"/>
      <c r="P283" s="24"/>
    </row>
    <row r="284" spans="10:16" ht="15.75" customHeight="1">
      <c r="J284" s="24"/>
      <c r="N284" s="24"/>
      <c r="P284" s="24"/>
    </row>
    <row r="285" spans="10:16" ht="15.75" customHeight="1">
      <c r="J285" s="24"/>
      <c r="N285" s="24"/>
      <c r="P285" s="24"/>
    </row>
    <row r="286" spans="10:16" ht="15.75" customHeight="1">
      <c r="J286" s="24"/>
      <c r="N286" s="24"/>
      <c r="P286" s="24"/>
    </row>
    <row r="287" spans="10:16" ht="15.75" customHeight="1">
      <c r="J287" s="24"/>
      <c r="N287" s="24"/>
      <c r="P287" s="24"/>
    </row>
    <row r="288" spans="10:16" ht="15.75" customHeight="1">
      <c r="J288" s="24"/>
      <c r="N288" s="24"/>
      <c r="P288" s="24"/>
    </row>
    <row r="289" spans="10:16" ht="15.75" customHeight="1">
      <c r="J289" s="24"/>
      <c r="N289" s="24"/>
      <c r="P289" s="24"/>
    </row>
    <row r="290" spans="10:16" ht="15.75" customHeight="1">
      <c r="J290" s="24"/>
      <c r="N290" s="24"/>
      <c r="P290" s="24"/>
    </row>
    <row r="291" spans="10:16" ht="15.75" customHeight="1">
      <c r="J291" s="24"/>
      <c r="N291" s="24"/>
      <c r="P291" s="24"/>
    </row>
    <row r="292" spans="10:16" ht="15.75" customHeight="1">
      <c r="J292" s="24"/>
      <c r="N292" s="24"/>
      <c r="P292" s="24"/>
    </row>
    <row r="293" spans="10:16" ht="15.75" customHeight="1">
      <c r="J293" s="24"/>
      <c r="N293" s="24"/>
      <c r="P293" s="24"/>
    </row>
    <row r="294" spans="10:16" ht="15.75" customHeight="1">
      <c r="J294" s="24"/>
      <c r="N294" s="24"/>
      <c r="P294" s="24"/>
    </row>
    <row r="295" spans="10:16" ht="15.75" customHeight="1">
      <c r="J295" s="24"/>
      <c r="N295" s="24"/>
      <c r="P295" s="24"/>
    </row>
    <row r="296" spans="10:16" ht="15.75" customHeight="1">
      <c r="J296" s="24"/>
      <c r="N296" s="24"/>
      <c r="P296" s="24"/>
    </row>
    <row r="297" spans="10:16" ht="15.75" customHeight="1">
      <c r="J297" s="24"/>
      <c r="N297" s="24"/>
      <c r="P297" s="24"/>
    </row>
    <row r="298" spans="10:16" ht="15.75" customHeight="1">
      <c r="J298" s="24"/>
      <c r="N298" s="24"/>
      <c r="P298" s="24"/>
    </row>
    <row r="299" spans="10:16" ht="15.75" customHeight="1">
      <c r="J299" s="24"/>
      <c r="N299" s="24"/>
      <c r="P299" s="24"/>
    </row>
    <row r="300" spans="10:16" ht="15.75" customHeight="1">
      <c r="J300" s="24"/>
      <c r="N300" s="24"/>
      <c r="P300" s="24"/>
    </row>
    <row r="301" spans="10:16" ht="15.75" customHeight="1">
      <c r="J301" s="24"/>
      <c r="N301" s="24"/>
      <c r="P301" s="24"/>
    </row>
    <row r="302" spans="10:16" ht="15.75" customHeight="1">
      <c r="J302" s="24"/>
      <c r="N302" s="24"/>
      <c r="P302" s="24"/>
    </row>
    <row r="303" spans="10:16" ht="15.75" customHeight="1">
      <c r="J303" s="24"/>
      <c r="N303" s="24"/>
      <c r="P303" s="24"/>
    </row>
    <row r="304" spans="10:16" ht="15.75" customHeight="1">
      <c r="J304" s="24"/>
      <c r="N304" s="24"/>
      <c r="P304" s="24"/>
    </row>
    <row r="305" spans="10:16" ht="15.75" customHeight="1">
      <c r="J305" s="24"/>
      <c r="N305" s="24"/>
      <c r="P305" s="24"/>
    </row>
    <row r="306" spans="10:16" ht="15.75" customHeight="1">
      <c r="J306" s="24"/>
      <c r="N306" s="24"/>
      <c r="P306" s="24"/>
    </row>
    <row r="307" spans="10:16" ht="15.75" customHeight="1">
      <c r="J307" s="24"/>
      <c r="N307" s="24"/>
      <c r="P307" s="24"/>
    </row>
    <row r="308" spans="10:16" ht="15.75" customHeight="1">
      <c r="J308" s="24"/>
      <c r="N308" s="24"/>
      <c r="P308" s="24"/>
    </row>
    <row r="309" spans="10:16" ht="15.75" customHeight="1">
      <c r="J309" s="24"/>
      <c r="N309" s="24"/>
      <c r="P309" s="24"/>
    </row>
    <row r="310" spans="10:16" ht="15.75" customHeight="1">
      <c r="J310" s="24"/>
      <c r="N310" s="24"/>
      <c r="P310" s="24"/>
    </row>
    <row r="311" spans="10:16" ht="15.75" customHeight="1">
      <c r="J311" s="24"/>
      <c r="N311" s="24"/>
      <c r="P311" s="24"/>
    </row>
    <row r="312" spans="10:16" ht="15.75" customHeight="1">
      <c r="J312" s="24"/>
      <c r="N312" s="24"/>
      <c r="P312" s="24"/>
    </row>
    <row r="313" spans="10:16" ht="15.75" customHeight="1">
      <c r="J313" s="24"/>
      <c r="N313" s="24"/>
      <c r="P313" s="24"/>
    </row>
    <row r="314" spans="10:16" ht="15.75" customHeight="1">
      <c r="J314" s="24"/>
      <c r="N314" s="24"/>
      <c r="P314" s="24"/>
    </row>
    <row r="315" spans="10:16" ht="15.75" customHeight="1">
      <c r="J315" s="24"/>
      <c r="N315" s="24"/>
      <c r="P315" s="24"/>
    </row>
    <row r="316" spans="10:16" ht="15.75" customHeight="1">
      <c r="J316" s="24"/>
      <c r="N316" s="24"/>
      <c r="P316" s="24"/>
    </row>
    <row r="317" spans="10:16" ht="15.75" customHeight="1">
      <c r="J317" s="24"/>
      <c r="N317" s="24"/>
      <c r="P317" s="24"/>
    </row>
    <row r="318" spans="10:16" ht="15.75" customHeight="1">
      <c r="J318" s="24"/>
      <c r="N318" s="24"/>
      <c r="P318" s="24"/>
    </row>
    <row r="319" spans="10:16" ht="15.75" customHeight="1">
      <c r="J319" s="24"/>
      <c r="N319" s="24"/>
      <c r="P319" s="24"/>
    </row>
    <row r="320" spans="10:16" ht="15.75" customHeight="1">
      <c r="J320" s="24"/>
      <c r="N320" s="24"/>
      <c r="P320" s="24"/>
    </row>
    <row r="321" spans="10:16" ht="15.75" customHeight="1">
      <c r="J321" s="24"/>
      <c r="N321" s="24"/>
      <c r="P321" s="24"/>
    </row>
    <row r="322" spans="10:16" ht="15.75" customHeight="1">
      <c r="J322" s="24"/>
      <c r="N322" s="24"/>
      <c r="P322" s="24"/>
    </row>
    <row r="323" spans="10:16" ht="15.75" customHeight="1">
      <c r="J323" s="24"/>
      <c r="N323" s="24"/>
      <c r="P323" s="24"/>
    </row>
    <row r="324" spans="10:16" ht="15.75" customHeight="1">
      <c r="J324" s="24"/>
      <c r="N324" s="24"/>
      <c r="P324" s="24"/>
    </row>
    <row r="325" spans="10:16" ht="15.75" customHeight="1">
      <c r="J325" s="24"/>
      <c r="N325" s="24"/>
      <c r="P325" s="24"/>
    </row>
    <row r="326" spans="10:16" ht="15.75" customHeight="1">
      <c r="J326" s="24"/>
      <c r="N326" s="24"/>
      <c r="P326" s="24"/>
    </row>
    <row r="327" spans="10:16" ht="15.75" customHeight="1">
      <c r="J327" s="24"/>
      <c r="N327" s="24"/>
      <c r="P327" s="24"/>
    </row>
    <row r="328" spans="10:16" ht="15.75" customHeight="1">
      <c r="J328" s="24"/>
      <c r="N328" s="24"/>
      <c r="P328" s="24"/>
    </row>
    <row r="329" spans="10:16" ht="15.75" customHeight="1">
      <c r="J329" s="24"/>
      <c r="N329" s="24"/>
      <c r="P329" s="24"/>
    </row>
    <row r="330" spans="10:16" ht="15.75" customHeight="1">
      <c r="J330" s="24"/>
      <c r="N330" s="24"/>
      <c r="P330" s="24"/>
    </row>
    <row r="331" spans="10:16" ht="15.75" customHeight="1">
      <c r="J331" s="24"/>
      <c r="N331" s="24"/>
      <c r="P331" s="24"/>
    </row>
    <row r="332" spans="10:16" ht="15.75" customHeight="1">
      <c r="J332" s="24"/>
      <c r="N332" s="24"/>
      <c r="P332" s="24"/>
    </row>
    <row r="333" spans="10:16" ht="15.75" customHeight="1">
      <c r="J333" s="24"/>
      <c r="N333" s="24"/>
      <c r="P333" s="24"/>
    </row>
    <row r="334" spans="10:16" ht="15.75" customHeight="1">
      <c r="J334" s="24"/>
      <c r="N334" s="24"/>
      <c r="P334" s="24"/>
    </row>
    <row r="335" spans="10:16" ht="15.75" customHeight="1">
      <c r="J335" s="24"/>
      <c r="N335" s="24"/>
      <c r="P335" s="24"/>
    </row>
    <row r="336" spans="10:16" ht="15.75" customHeight="1">
      <c r="J336" s="24"/>
      <c r="N336" s="24"/>
      <c r="P336" s="24"/>
    </row>
    <row r="337" spans="10:16" ht="15.75" customHeight="1">
      <c r="J337" s="24"/>
      <c r="N337" s="24"/>
      <c r="P337" s="24"/>
    </row>
    <row r="338" spans="10:16" ht="15.75" customHeight="1">
      <c r="J338" s="24"/>
      <c r="N338" s="24"/>
      <c r="P338" s="24"/>
    </row>
    <row r="339" spans="10:16" ht="15.75" customHeight="1">
      <c r="J339" s="24"/>
      <c r="N339" s="24"/>
      <c r="P339" s="24"/>
    </row>
    <row r="340" spans="10:16" ht="15.75" customHeight="1">
      <c r="J340" s="24"/>
      <c r="N340" s="24"/>
      <c r="P340" s="24"/>
    </row>
    <row r="341" spans="10:16" ht="15.75" customHeight="1">
      <c r="J341" s="24"/>
      <c r="N341" s="24"/>
      <c r="P341" s="24"/>
    </row>
    <row r="342" spans="10:16" ht="15.75" customHeight="1">
      <c r="J342" s="24"/>
      <c r="N342" s="24"/>
      <c r="P342" s="24"/>
    </row>
    <row r="343" spans="10:16" ht="15.75" customHeight="1">
      <c r="J343" s="24"/>
      <c r="N343" s="24"/>
      <c r="P343" s="24"/>
    </row>
    <row r="344" spans="10:16" ht="15.75" customHeight="1">
      <c r="J344" s="24"/>
      <c r="N344" s="24"/>
      <c r="P344" s="24"/>
    </row>
    <row r="345" spans="10:16" ht="15.75" customHeight="1">
      <c r="J345" s="24"/>
      <c r="N345" s="24"/>
      <c r="P345" s="24"/>
    </row>
    <row r="346" spans="10:16" ht="15.75" customHeight="1">
      <c r="J346" s="24"/>
      <c r="N346" s="24"/>
      <c r="P346" s="24"/>
    </row>
    <row r="347" spans="10:16" ht="15.75" customHeight="1">
      <c r="J347" s="24"/>
      <c r="N347" s="24"/>
      <c r="P347" s="24"/>
    </row>
    <row r="348" spans="10:16" ht="15.75" customHeight="1">
      <c r="J348" s="24"/>
      <c r="N348" s="24"/>
      <c r="P348" s="24"/>
    </row>
    <row r="349" spans="10:16" ht="15.75" customHeight="1">
      <c r="J349" s="24"/>
      <c r="N349" s="24"/>
      <c r="P349" s="24"/>
    </row>
    <row r="350" spans="10:16" ht="15.75" customHeight="1">
      <c r="J350" s="24"/>
      <c r="N350" s="24"/>
      <c r="P350" s="24"/>
    </row>
    <row r="351" spans="10:16" ht="15.75" customHeight="1">
      <c r="J351" s="24"/>
      <c r="N351" s="24"/>
      <c r="P351" s="24"/>
    </row>
    <row r="352" spans="10:16" ht="15.75" customHeight="1">
      <c r="J352" s="24"/>
      <c r="N352" s="24"/>
      <c r="P352" s="24"/>
    </row>
    <row r="353" spans="10:16" ht="15.75" customHeight="1">
      <c r="J353" s="24"/>
      <c r="N353" s="24"/>
      <c r="P353" s="24"/>
    </row>
    <row r="354" spans="10:16" ht="15.75" customHeight="1">
      <c r="J354" s="24"/>
      <c r="N354" s="24"/>
      <c r="P354" s="24"/>
    </row>
    <row r="355" spans="10:16" ht="15.75" customHeight="1">
      <c r="J355" s="24"/>
      <c r="N355" s="24"/>
      <c r="P355" s="24"/>
    </row>
    <row r="356" spans="10:16" ht="15.75" customHeight="1">
      <c r="J356" s="24"/>
      <c r="N356" s="24"/>
      <c r="P356" s="24"/>
    </row>
    <row r="357" spans="10:16" ht="15.75" customHeight="1">
      <c r="J357" s="24"/>
      <c r="N357" s="24"/>
      <c r="P357" s="24"/>
    </row>
    <row r="358" spans="10:16" ht="15.75" customHeight="1">
      <c r="J358" s="24"/>
      <c r="N358" s="24"/>
      <c r="P358" s="24"/>
    </row>
    <row r="359" spans="10:16" ht="15.75" customHeight="1">
      <c r="J359" s="24"/>
      <c r="N359" s="24"/>
      <c r="P359" s="24"/>
    </row>
    <row r="360" spans="10:16" ht="15.75" customHeight="1">
      <c r="J360" s="24"/>
      <c r="N360" s="24"/>
      <c r="P360" s="24"/>
    </row>
    <row r="361" spans="10:16" ht="15.75" customHeight="1">
      <c r="J361" s="24"/>
      <c r="N361" s="24"/>
      <c r="P361" s="24"/>
    </row>
    <row r="362" spans="10:16" ht="15.75" customHeight="1">
      <c r="J362" s="24"/>
      <c r="N362" s="24"/>
      <c r="P362" s="24"/>
    </row>
    <row r="363" spans="10:16" ht="15.75" customHeight="1">
      <c r="J363" s="24"/>
      <c r="N363" s="24"/>
      <c r="P363" s="24"/>
    </row>
    <row r="364" spans="10:16" ht="15.75" customHeight="1">
      <c r="J364" s="24"/>
      <c r="N364" s="24"/>
      <c r="P364" s="24"/>
    </row>
    <row r="365" spans="10:16" ht="15.75" customHeight="1">
      <c r="J365" s="24"/>
      <c r="N365" s="24"/>
      <c r="P365" s="24"/>
    </row>
    <row r="366" spans="10:16" ht="15.75" customHeight="1">
      <c r="J366" s="24"/>
      <c r="N366" s="24"/>
      <c r="P366" s="24"/>
    </row>
    <row r="367" spans="10:16" ht="15.75" customHeight="1">
      <c r="J367" s="24"/>
      <c r="N367" s="24"/>
      <c r="P367" s="24"/>
    </row>
    <row r="368" spans="10:16" ht="15.75" customHeight="1">
      <c r="J368" s="24"/>
      <c r="N368" s="24"/>
      <c r="P368" s="24"/>
    </row>
    <row r="369" spans="10:16" ht="15.75" customHeight="1">
      <c r="J369" s="24"/>
      <c r="N369" s="24"/>
      <c r="P369" s="24"/>
    </row>
    <row r="370" spans="10:16" ht="15.75" customHeight="1">
      <c r="J370" s="24"/>
      <c r="N370" s="24"/>
      <c r="P370" s="24"/>
    </row>
    <row r="371" spans="10:16" ht="15.75" customHeight="1">
      <c r="J371" s="24"/>
      <c r="N371" s="24"/>
      <c r="P371" s="24"/>
    </row>
    <row r="372" spans="10:16" ht="15.75" customHeight="1">
      <c r="J372" s="24"/>
      <c r="N372" s="24"/>
      <c r="P372" s="24"/>
    </row>
    <row r="373" spans="10:16" ht="15.75" customHeight="1">
      <c r="J373" s="24"/>
      <c r="N373" s="24"/>
      <c r="P373" s="24"/>
    </row>
    <row r="374" spans="10:16" ht="15.75" customHeight="1">
      <c r="J374" s="24"/>
      <c r="N374" s="24"/>
      <c r="P374" s="24"/>
    </row>
    <row r="375" spans="10:16" ht="15.75" customHeight="1">
      <c r="J375" s="24"/>
      <c r="N375" s="24"/>
      <c r="P375" s="24"/>
    </row>
    <row r="376" spans="10:16" ht="15.75" customHeight="1">
      <c r="J376" s="24"/>
      <c r="N376" s="24"/>
      <c r="P376" s="24"/>
    </row>
    <row r="377" spans="10:16" ht="15.75" customHeight="1">
      <c r="J377" s="24"/>
      <c r="N377" s="24"/>
      <c r="P377" s="24"/>
    </row>
    <row r="378" spans="10:16" ht="15.75" customHeight="1">
      <c r="J378" s="24"/>
      <c r="N378" s="24"/>
      <c r="P378" s="24"/>
    </row>
    <row r="379" spans="10:16" ht="15.75" customHeight="1">
      <c r="J379" s="24"/>
      <c r="N379" s="24"/>
      <c r="P379" s="24"/>
    </row>
    <row r="380" spans="10:16" ht="15.75" customHeight="1">
      <c r="J380" s="24"/>
      <c r="N380" s="24"/>
      <c r="P380" s="24"/>
    </row>
    <row r="381" spans="10:16" ht="15.75" customHeight="1">
      <c r="J381" s="24"/>
      <c r="N381" s="24"/>
      <c r="P381" s="24"/>
    </row>
    <row r="382" spans="10:16" ht="15.75" customHeight="1">
      <c r="J382" s="24"/>
      <c r="N382" s="24"/>
      <c r="P382" s="24"/>
    </row>
    <row r="383" spans="10:16" ht="15.75" customHeight="1">
      <c r="J383" s="24"/>
      <c r="N383" s="24"/>
      <c r="P383" s="24"/>
    </row>
    <row r="384" spans="10:16" ht="15.75" customHeight="1">
      <c r="J384" s="24"/>
      <c r="N384" s="24"/>
      <c r="P384" s="24"/>
    </row>
    <row r="385" spans="10:16" ht="15.75" customHeight="1">
      <c r="J385" s="24"/>
      <c r="N385" s="24"/>
      <c r="P385" s="24"/>
    </row>
    <row r="386" spans="10:16" ht="15.75" customHeight="1">
      <c r="J386" s="24"/>
      <c r="N386" s="24"/>
      <c r="P386" s="24"/>
    </row>
    <row r="387" spans="10:16" ht="15.75" customHeight="1">
      <c r="J387" s="24"/>
      <c r="N387" s="24"/>
      <c r="P387" s="24"/>
    </row>
    <row r="388" spans="10:16" ht="15.75" customHeight="1">
      <c r="J388" s="24"/>
      <c r="N388" s="24"/>
      <c r="P388" s="24"/>
    </row>
    <row r="389" spans="10:16" ht="15.75" customHeight="1">
      <c r="J389" s="24"/>
      <c r="N389" s="24"/>
      <c r="P389" s="24"/>
    </row>
    <row r="390" spans="10:16" ht="15.75" customHeight="1">
      <c r="J390" s="24"/>
      <c r="N390" s="24"/>
      <c r="P390" s="24"/>
    </row>
    <row r="391" spans="10:16" ht="15.75" customHeight="1">
      <c r="J391" s="24"/>
      <c r="N391" s="24"/>
      <c r="P391" s="24"/>
    </row>
    <row r="392" spans="10:16" ht="15.75" customHeight="1">
      <c r="J392" s="24"/>
      <c r="N392" s="24"/>
      <c r="P392" s="24"/>
    </row>
    <row r="393" spans="10:16" ht="15.75" customHeight="1">
      <c r="J393" s="24"/>
      <c r="N393" s="24"/>
      <c r="P393" s="24"/>
    </row>
    <row r="394" spans="10:16" ht="15.75" customHeight="1">
      <c r="J394" s="24"/>
      <c r="N394" s="24"/>
      <c r="P394" s="24"/>
    </row>
    <row r="395" spans="10:16" ht="15.75" customHeight="1">
      <c r="J395" s="24"/>
      <c r="N395" s="24"/>
      <c r="P395" s="24"/>
    </row>
    <row r="396" spans="10:16" ht="15.75" customHeight="1">
      <c r="J396" s="24"/>
      <c r="N396" s="24"/>
      <c r="P396" s="24"/>
    </row>
    <row r="397" spans="10:16" ht="15.75" customHeight="1">
      <c r="J397" s="24"/>
      <c r="N397" s="24"/>
      <c r="P397" s="24"/>
    </row>
    <row r="398" spans="10:16" ht="15.75" customHeight="1">
      <c r="J398" s="24"/>
      <c r="N398" s="24"/>
      <c r="P398" s="24"/>
    </row>
    <row r="399" spans="10:16" ht="15.75" customHeight="1">
      <c r="J399" s="24"/>
      <c r="N399" s="24"/>
      <c r="P399" s="24"/>
    </row>
    <row r="400" spans="10:16" ht="15.75" customHeight="1">
      <c r="J400" s="24"/>
      <c r="N400" s="24"/>
      <c r="P400" s="24"/>
    </row>
    <row r="401" spans="10:16" ht="15.75" customHeight="1">
      <c r="J401" s="24"/>
      <c r="N401" s="24"/>
      <c r="P401" s="24"/>
    </row>
    <row r="402" spans="10:16" ht="15.75" customHeight="1">
      <c r="J402" s="24"/>
      <c r="N402" s="24"/>
      <c r="P402" s="24"/>
    </row>
    <row r="403" spans="10:16" ht="15.75" customHeight="1">
      <c r="J403" s="24"/>
      <c r="N403" s="24"/>
      <c r="P403" s="24"/>
    </row>
    <row r="404" spans="10:16" ht="15.75" customHeight="1">
      <c r="J404" s="24"/>
      <c r="N404" s="24"/>
      <c r="P404" s="24"/>
    </row>
    <row r="405" spans="10:16" ht="15.75" customHeight="1">
      <c r="J405" s="24"/>
      <c r="N405" s="24"/>
      <c r="P405" s="24"/>
    </row>
    <row r="406" spans="10:16" ht="15.75" customHeight="1">
      <c r="J406" s="24"/>
      <c r="N406" s="24"/>
      <c r="P406" s="24"/>
    </row>
    <row r="407" spans="10:16" ht="15.75" customHeight="1">
      <c r="J407" s="24"/>
      <c r="N407" s="24"/>
      <c r="P407" s="24"/>
    </row>
    <row r="408" spans="10:16" ht="15.75" customHeight="1">
      <c r="J408" s="24"/>
      <c r="N408" s="24"/>
      <c r="P408" s="24"/>
    </row>
    <row r="409" spans="10:16" ht="15.75" customHeight="1">
      <c r="J409" s="24"/>
      <c r="N409" s="24"/>
      <c r="P409" s="24"/>
    </row>
    <row r="410" spans="10:16" ht="15.75" customHeight="1">
      <c r="J410" s="24"/>
      <c r="N410" s="24"/>
      <c r="P410" s="24"/>
    </row>
    <row r="411" spans="10:16" ht="15.75" customHeight="1">
      <c r="J411" s="24"/>
      <c r="N411" s="24"/>
      <c r="P411" s="24"/>
    </row>
    <row r="412" spans="10:16" ht="15.75" customHeight="1">
      <c r="J412" s="24"/>
      <c r="N412" s="24"/>
      <c r="P412" s="24"/>
    </row>
    <row r="413" spans="10:16" ht="15.75" customHeight="1">
      <c r="J413" s="24"/>
      <c r="N413" s="24"/>
      <c r="P413" s="24"/>
    </row>
    <row r="414" spans="10:16" ht="15.75" customHeight="1">
      <c r="J414" s="24"/>
      <c r="N414" s="24"/>
      <c r="P414" s="24"/>
    </row>
    <row r="415" spans="10:16" ht="15.75" customHeight="1">
      <c r="J415" s="24"/>
      <c r="N415" s="24"/>
      <c r="P415" s="24"/>
    </row>
    <row r="416" spans="10:16" ht="15.75" customHeight="1">
      <c r="J416" s="24"/>
      <c r="N416" s="24"/>
      <c r="P416" s="24"/>
    </row>
    <row r="417" spans="10:16" ht="15.75" customHeight="1">
      <c r="J417" s="24"/>
      <c r="N417" s="24"/>
      <c r="P417" s="24"/>
    </row>
    <row r="418" spans="10:16" ht="15.75" customHeight="1">
      <c r="J418" s="24"/>
      <c r="N418" s="24"/>
      <c r="P418" s="24"/>
    </row>
    <row r="419" spans="10:16" ht="15.75" customHeight="1">
      <c r="J419" s="24"/>
      <c r="N419" s="24"/>
      <c r="P419" s="24"/>
    </row>
    <row r="420" spans="10:16" ht="15.75" customHeight="1">
      <c r="J420" s="24"/>
      <c r="N420" s="24"/>
      <c r="P420" s="24"/>
    </row>
    <row r="421" spans="10:16" ht="15.75" customHeight="1">
      <c r="J421" s="24"/>
      <c r="N421" s="24"/>
      <c r="P421" s="24"/>
    </row>
    <row r="422" spans="10:16" ht="15.75" customHeight="1">
      <c r="J422" s="24"/>
      <c r="N422" s="24"/>
      <c r="P422" s="24"/>
    </row>
    <row r="423" spans="10:16" ht="15.75" customHeight="1">
      <c r="J423" s="24"/>
      <c r="N423" s="24"/>
      <c r="P423" s="24"/>
    </row>
    <row r="424" spans="10:16" ht="15.75" customHeight="1">
      <c r="J424" s="24"/>
      <c r="N424" s="24"/>
      <c r="P424" s="24"/>
    </row>
    <row r="425" spans="10:16" ht="15.75" customHeight="1">
      <c r="J425" s="24"/>
      <c r="N425" s="24"/>
      <c r="P425" s="24"/>
    </row>
    <row r="426" spans="10:16" ht="15.75" customHeight="1">
      <c r="J426" s="24"/>
      <c r="N426" s="24"/>
      <c r="P426" s="24"/>
    </row>
    <row r="427" spans="10:16" ht="15.75" customHeight="1">
      <c r="J427" s="24"/>
      <c r="N427" s="24"/>
      <c r="P427" s="24"/>
    </row>
    <row r="428" spans="10:16" ht="15.75" customHeight="1">
      <c r="J428" s="24"/>
      <c r="N428" s="24"/>
      <c r="P428" s="24"/>
    </row>
    <row r="429" spans="10:16" ht="15.75" customHeight="1">
      <c r="J429" s="24"/>
      <c r="N429" s="24"/>
      <c r="P429" s="24"/>
    </row>
    <row r="430" spans="10:16" ht="15.75" customHeight="1">
      <c r="J430" s="24"/>
      <c r="N430" s="24"/>
      <c r="P430" s="24"/>
    </row>
    <row r="431" spans="10:16" ht="15.75" customHeight="1">
      <c r="J431" s="24"/>
      <c r="N431" s="24"/>
      <c r="P431" s="24"/>
    </row>
    <row r="432" spans="10:16" ht="15.75" customHeight="1">
      <c r="J432" s="24"/>
      <c r="N432" s="24"/>
      <c r="P432" s="24"/>
    </row>
    <row r="433" spans="10:16" ht="15.75" customHeight="1">
      <c r="J433" s="24"/>
      <c r="N433" s="24"/>
      <c r="P433" s="24"/>
    </row>
    <row r="434" spans="10:16" ht="15.75" customHeight="1">
      <c r="J434" s="24"/>
      <c r="N434" s="24"/>
      <c r="P434" s="24"/>
    </row>
    <row r="435" spans="10:16" ht="15.75" customHeight="1">
      <c r="J435" s="24"/>
      <c r="N435" s="24"/>
      <c r="P435" s="24"/>
    </row>
    <row r="436" spans="10:16" ht="15.75" customHeight="1">
      <c r="J436" s="24"/>
      <c r="N436" s="24"/>
      <c r="P436" s="24"/>
    </row>
    <row r="437" spans="10:16" ht="15.75" customHeight="1">
      <c r="J437" s="24"/>
      <c r="N437" s="24"/>
      <c r="P437" s="24"/>
    </row>
    <row r="438" spans="10:16" ht="15.75" customHeight="1">
      <c r="J438" s="24"/>
      <c r="N438" s="24"/>
      <c r="P438" s="24"/>
    </row>
    <row r="439" spans="10:16" ht="15.75" customHeight="1">
      <c r="J439" s="24"/>
      <c r="N439" s="24"/>
      <c r="P439" s="24"/>
    </row>
    <row r="440" spans="10:16" ht="15.75" customHeight="1">
      <c r="J440" s="24"/>
      <c r="N440" s="24"/>
      <c r="P440" s="24"/>
    </row>
    <row r="441" spans="10:16" ht="15.75" customHeight="1">
      <c r="J441" s="24"/>
      <c r="N441" s="24"/>
      <c r="P441" s="24"/>
    </row>
    <row r="442" spans="10:16" ht="15.75" customHeight="1">
      <c r="J442" s="24"/>
      <c r="N442" s="24"/>
      <c r="P442" s="24"/>
    </row>
    <row r="443" spans="10:16" ht="15.75" customHeight="1">
      <c r="J443" s="24"/>
      <c r="N443" s="24"/>
      <c r="P443" s="24"/>
    </row>
    <row r="444" spans="10:16" ht="15.75" customHeight="1">
      <c r="J444" s="24"/>
      <c r="N444" s="24"/>
      <c r="P444" s="24"/>
    </row>
    <row r="445" spans="10:16" ht="15.75" customHeight="1">
      <c r="J445" s="24"/>
      <c r="N445" s="24"/>
      <c r="P445" s="24"/>
    </row>
    <row r="446" spans="10:16" ht="15.75" customHeight="1">
      <c r="J446" s="24"/>
      <c r="N446" s="24"/>
      <c r="P446" s="24"/>
    </row>
    <row r="447" spans="10:16" ht="15.75" customHeight="1">
      <c r="J447" s="24"/>
      <c r="N447" s="24"/>
      <c r="P447" s="24"/>
    </row>
    <row r="448" spans="10:16" ht="15.75" customHeight="1">
      <c r="J448" s="24"/>
      <c r="N448" s="24"/>
      <c r="P448" s="24"/>
    </row>
    <row r="449" spans="10:16" ht="15.75" customHeight="1">
      <c r="J449" s="24"/>
      <c r="N449" s="24"/>
      <c r="P449" s="24"/>
    </row>
    <row r="450" spans="10:16" ht="15.75" customHeight="1">
      <c r="J450" s="24"/>
      <c r="N450" s="24"/>
      <c r="P450" s="24"/>
    </row>
    <row r="451" spans="10:16" ht="15.75" customHeight="1">
      <c r="J451" s="24"/>
      <c r="N451" s="24"/>
      <c r="P451" s="24"/>
    </row>
    <row r="452" spans="10:16" ht="15.75" customHeight="1">
      <c r="J452" s="24"/>
      <c r="N452" s="24"/>
      <c r="P452" s="24"/>
    </row>
    <row r="453" spans="10:16" ht="15.75" customHeight="1">
      <c r="J453" s="24"/>
      <c r="N453" s="24"/>
      <c r="P453" s="24"/>
    </row>
    <row r="454" spans="10:16" ht="15.75" customHeight="1">
      <c r="J454" s="24"/>
      <c r="N454" s="24"/>
      <c r="P454" s="24"/>
    </row>
    <row r="455" spans="10:16" ht="15.75" customHeight="1">
      <c r="J455" s="24"/>
      <c r="N455" s="24"/>
      <c r="P455" s="24"/>
    </row>
    <row r="456" spans="10:16" ht="15.75" customHeight="1">
      <c r="J456" s="24"/>
      <c r="N456" s="24"/>
      <c r="P456" s="24"/>
    </row>
    <row r="457" spans="10:16" ht="15.75" customHeight="1">
      <c r="J457" s="24"/>
      <c r="N457" s="24"/>
      <c r="P457" s="24"/>
    </row>
    <row r="458" spans="10:16" ht="15.75" customHeight="1">
      <c r="J458" s="24"/>
      <c r="N458" s="24"/>
      <c r="P458" s="24"/>
    </row>
    <row r="459" spans="10:16" ht="15.75" customHeight="1">
      <c r="J459" s="24"/>
      <c r="N459" s="24"/>
      <c r="P459" s="24"/>
    </row>
    <row r="460" spans="10:16" ht="15.75" customHeight="1">
      <c r="J460" s="24"/>
      <c r="N460" s="24"/>
      <c r="P460" s="24"/>
    </row>
    <row r="461" spans="10:16" ht="15.75" customHeight="1">
      <c r="J461" s="24"/>
      <c r="N461" s="24"/>
      <c r="P461" s="24"/>
    </row>
    <row r="462" spans="10:16" ht="15.75" customHeight="1">
      <c r="J462" s="24"/>
      <c r="N462" s="24"/>
      <c r="P462" s="24"/>
    </row>
    <row r="463" spans="10:16" ht="15.75" customHeight="1">
      <c r="J463" s="24"/>
      <c r="N463" s="24"/>
      <c r="P463" s="24"/>
    </row>
    <row r="464" spans="10:16" ht="15.75" customHeight="1">
      <c r="J464" s="24"/>
      <c r="N464" s="24"/>
      <c r="P464" s="24"/>
    </row>
    <row r="465" spans="10:16" ht="15.75" customHeight="1">
      <c r="J465" s="24"/>
      <c r="N465" s="24"/>
      <c r="P465" s="24"/>
    </row>
    <row r="466" spans="10:16" ht="15.75" customHeight="1">
      <c r="J466" s="24"/>
      <c r="N466" s="24"/>
      <c r="P466" s="24"/>
    </row>
    <row r="467" spans="10:16" ht="15.75" customHeight="1">
      <c r="J467" s="24"/>
      <c r="N467" s="24"/>
      <c r="P467" s="24"/>
    </row>
    <row r="468" spans="10:16" ht="15.75" customHeight="1">
      <c r="J468" s="24"/>
      <c r="N468" s="24"/>
      <c r="P468" s="24"/>
    </row>
    <row r="469" spans="10:16" ht="15.75" customHeight="1">
      <c r="J469" s="24"/>
      <c r="N469" s="24"/>
      <c r="P469" s="24"/>
    </row>
    <row r="470" spans="10:16" ht="15.75" customHeight="1">
      <c r="J470" s="24"/>
      <c r="N470" s="24"/>
      <c r="P470" s="24"/>
    </row>
    <row r="471" spans="10:16" ht="15.75" customHeight="1">
      <c r="J471" s="24"/>
      <c r="N471" s="24"/>
      <c r="P471" s="24"/>
    </row>
    <row r="472" spans="10:16" ht="15.75" customHeight="1">
      <c r="J472" s="24"/>
      <c r="N472" s="24"/>
      <c r="P472" s="24"/>
    </row>
    <row r="473" spans="10:16" ht="15.75" customHeight="1">
      <c r="J473" s="24"/>
      <c r="N473" s="24"/>
      <c r="P473" s="24"/>
    </row>
    <row r="474" spans="10:16" ht="15.75" customHeight="1">
      <c r="J474" s="24"/>
      <c r="N474" s="24"/>
      <c r="P474" s="24"/>
    </row>
    <row r="475" spans="10:16" ht="15.75" customHeight="1">
      <c r="J475" s="24"/>
      <c r="N475" s="24"/>
      <c r="P475" s="24"/>
    </row>
    <row r="476" spans="10:16" ht="15.75" customHeight="1">
      <c r="J476" s="24"/>
      <c r="N476" s="24"/>
      <c r="P476" s="24"/>
    </row>
    <row r="477" spans="10:16" ht="15.75" customHeight="1">
      <c r="J477" s="24"/>
      <c r="N477" s="24"/>
      <c r="P477" s="24"/>
    </row>
    <row r="478" spans="10:16" ht="15.75" customHeight="1">
      <c r="J478" s="24"/>
      <c r="N478" s="24"/>
      <c r="P478" s="24"/>
    </row>
    <row r="479" spans="10:16" ht="15.75" customHeight="1">
      <c r="J479" s="24"/>
      <c r="N479" s="24"/>
      <c r="P479" s="24"/>
    </row>
    <row r="480" spans="10:16" ht="15.75" customHeight="1">
      <c r="J480" s="24"/>
      <c r="N480" s="24"/>
      <c r="P480" s="24"/>
    </row>
    <row r="481" spans="10:16" ht="15.75" customHeight="1">
      <c r="J481" s="24"/>
      <c r="N481" s="24"/>
      <c r="P481" s="24"/>
    </row>
    <row r="482" spans="10:16" ht="15.75" customHeight="1">
      <c r="J482" s="24"/>
      <c r="N482" s="24"/>
      <c r="P482" s="24"/>
    </row>
    <row r="483" spans="10:16" ht="15.75" customHeight="1">
      <c r="J483" s="24"/>
      <c r="N483" s="24"/>
      <c r="P483" s="24"/>
    </row>
    <row r="484" spans="10:16" ht="15.75" customHeight="1">
      <c r="J484" s="24"/>
      <c r="N484" s="24"/>
      <c r="P484" s="24"/>
    </row>
    <row r="485" spans="10:16" ht="15.75" customHeight="1">
      <c r="J485" s="24"/>
      <c r="N485" s="24"/>
      <c r="P485" s="24"/>
    </row>
    <row r="486" spans="10:16" ht="15.75" customHeight="1">
      <c r="J486" s="24"/>
      <c r="N486" s="24"/>
      <c r="P486" s="24"/>
    </row>
    <row r="487" spans="10:16" ht="15.75" customHeight="1">
      <c r="J487" s="24"/>
      <c r="N487" s="24"/>
      <c r="P487" s="24"/>
    </row>
    <row r="488" spans="10:16" ht="15.75" customHeight="1">
      <c r="J488" s="24"/>
      <c r="N488" s="24"/>
      <c r="P488" s="24"/>
    </row>
    <row r="489" spans="10:16" ht="15.75" customHeight="1">
      <c r="J489" s="24"/>
      <c r="N489" s="24"/>
      <c r="P489" s="24"/>
    </row>
    <row r="490" spans="10:16" ht="15.75" customHeight="1">
      <c r="J490" s="24"/>
      <c r="N490" s="24"/>
      <c r="P490" s="24"/>
    </row>
    <row r="491" spans="10:16" ht="15.75" customHeight="1">
      <c r="J491" s="24"/>
      <c r="N491" s="24"/>
      <c r="P491" s="24"/>
    </row>
    <row r="492" spans="10:16" ht="15.75" customHeight="1">
      <c r="J492" s="24"/>
      <c r="N492" s="24"/>
      <c r="P492" s="24"/>
    </row>
    <row r="493" spans="10:16" ht="15.75" customHeight="1">
      <c r="J493" s="24"/>
      <c r="N493" s="24"/>
      <c r="P493" s="24"/>
    </row>
    <row r="494" spans="10:16" ht="15.75" customHeight="1">
      <c r="J494" s="24"/>
      <c r="N494" s="24"/>
      <c r="P494" s="24"/>
    </row>
    <row r="495" spans="10:16" ht="15.75" customHeight="1">
      <c r="J495" s="24"/>
      <c r="N495" s="24"/>
      <c r="P495" s="24"/>
    </row>
    <row r="496" spans="10:16" ht="15.75" customHeight="1">
      <c r="J496" s="24"/>
      <c r="N496" s="24"/>
      <c r="P496" s="24"/>
    </row>
    <row r="497" spans="10:16" ht="15.75" customHeight="1">
      <c r="J497" s="24"/>
      <c r="N497" s="24"/>
      <c r="P497" s="24"/>
    </row>
    <row r="498" spans="10:16" ht="15.75" customHeight="1">
      <c r="J498" s="24"/>
      <c r="N498" s="24"/>
      <c r="P498" s="24"/>
    </row>
    <row r="499" spans="10:16" ht="15.75" customHeight="1">
      <c r="J499" s="24"/>
      <c r="N499" s="24"/>
      <c r="P499" s="24"/>
    </row>
    <row r="500" spans="10:16" ht="15.75" customHeight="1">
      <c r="J500" s="24"/>
      <c r="N500" s="24"/>
      <c r="P500" s="24"/>
    </row>
    <row r="501" spans="10:16" ht="15.75" customHeight="1">
      <c r="J501" s="24"/>
      <c r="N501" s="24"/>
      <c r="P501" s="24"/>
    </row>
    <row r="502" spans="10:16" ht="15.75" customHeight="1">
      <c r="J502" s="24"/>
      <c r="N502" s="24"/>
      <c r="P502" s="24"/>
    </row>
    <row r="503" spans="10:16" ht="15.75" customHeight="1">
      <c r="J503" s="24"/>
      <c r="N503" s="24"/>
      <c r="P503" s="24"/>
    </row>
    <row r="504" spans="10:16" ht="15.75" customHeight="1">
      <c r="J504" s="24"/>
      <c r="N504" s="24"/>
      <c r="P504" s="24"/>
    </row>
    <row r="505" spans="10:16" ht="15.75" customHeight="1">
      <c r="J505" s="24"/>
      <c r="N505" s="24"/>
      <c r="P505" s="24"/>
    </row>
    <row r="506" spans="10:16" ht="15.75" customHeight="1">
      <c r="J506" s="24"/>
      <c r="N506" s="24"/>
      <c r="P506" s="24"/>
    </row>
    <row r="507" spans="10:16" ht="15.75" customHeight="1">
      <c r="J507" s="24"/>
      <c r="N507" s="24"/>
      <c r="P507" s="24"/>
    </row>
    <row r="508" spans="10:16" ht="15.75" customHeight="1">
      <c r="J508" s="24"/>
      <c r="N508" s="24"/>
      <c r="P508" s="24"/>
    </row>
    <row r="509" spans="10:16" ht="15.75" customHeight="1">
      <c r="J509" s="24"/>
      <c r="N509" s="24"/>
      <c r="P509" s="24"/>
    </row>
    <row r="510" spans="10:16" ht="15.75" customHeight="1">
      <c r="J510" s="24"/>
      <c r="N510" s="24"/>
      <c r="P510" s="24"/>
    </row>
    <row r="511" spans="10:16" ht="15.75" customHeight="1">
      <c r="J511" s="24"/>
      <c r="N511" s="24"/>
      <c r="P511" s="24"/>
    </row>
    <row r="512" spans="10:16" ht="15.75" customHeight="1">
      <c r="J512" s="24"/>
      <c r="N512" s="24"/>
      <c r="P512" s="24"/>
    </row>
    <row r="513" spans="10:16" ht="15.75" customHeight="1">
      <c r="J513" s="24"/>
      <c r="N513" s="24"/>
      <c r="P513" s="24"/>
    </row>
    <row r="514" spans="10:16" ht="15.75" customHeight="1">
      <c r="J514" s="24"/>
      <c r="N514" s="24"/>
      <c r="P514" s="24"/>
    </row>
    <row r="515" spans="10:16" ht="15.75" customHeight="1">
      <c r="J515" s="24"/>
      <c r="N515" s="24"/>
      <c r="P515" s="24"/>
    </row>
    <row r="516" spans="10:16" ht="15.75" customHeight="1">
      <c r="J516" s="24"/>
      <c r="N516" s="24"/>
      <c r="P516" s="24"/>
    </row>
    <row r="517" spans="10:16" ht="15.75" customHeight="1">
      <c r="J517" s="24"/>
      <c r="N517" s="24"/>
      <c r="P517" s="24"/>
    </row>
    <row r="518" spans="10:16" ht="15.75" customHeight="1">
      <c r="J518" s="24"/>
      <c r="N518" s="24"/>
      <c r="P518" s="24"/>
    </row>
    <row r="519" spans="10:16" ht="15.75" customHeight="1">
      <c r="J519" s="24"/>
      <c r="N519" s="24"/>
      <c r="P519" s="24"/>
    </row>
    <row r="520" spans="10:16" ht="15.75" customHeight="1">
      <c r="J520" s="24"/>
      <c r="N520" s="24"/>
      <c r="P520" s="24"/>
    </row>
    <row r="521" spans="10:16" ht="15.75" customHeight="1">
      <c r="J521" s="24"/>
      <c r="N521" s="24"/>
      <c r="P521" s="24"/>
    </row>
    <row r="522" spans="10:16" ht="15.75" customHeight="1">
      <c r="J522" s="24"/>
      <c r="N522" s="24"/>
      <c r="P522" s="24"/>
    </row>
    <row r="523" spans="10:16" ht="15.75" customHeight="1">
      <c r="J523" s="24"/>
      <c r="N523" s="24"/>
      <c r="P523" s="24"/>
    </row>
    <row r="524" spans="10:16" ht="15.75" customHeight="1">
      <c r="J524" s="24"/>
      <c r="N524" s="24"/>
      <c r="P524" s="24"/>
    </row>
    <row r="525" spans="10:16" ht="15.75" customHeight="1">
      <c r="J525" s="24"/>
      <c r="N525" s="24"/>
      <c r="P525" s="24"/>
    </row>
    <row r="526" spans="10:16" ht="15.75" customHeight="1">
      <c r="J526" s="24"/>
      <c r="N526" s="24"/>
      <c r="P526" s="24"/>
    </row>
    <row r="527" spans="10:16" ht="15.75" customHeight="1">
      <c r="J527" s="24"/>
      <c r="N527" s="24"/>
      <c r="P527" s="24"/>
    </row>
    <row r="528" spans="10:16" ht="15.75" customHeight="1">
      <c r="J528" s="24"/>
      <c r="N528" s="24"/>
      <c r="P528" s="24"/>
    </row>
    <row r="529" spans="10:16" ht="15.75" customHeight="1">
      <c r="J529" s="24"/>
      <c r="N529" s="24"/>
      <c r="P529" s="24"/>
    </row>
    <row r="530" spans="10:16" ht="15.75" customHeight="1">
      <c r="J530" s="24"/>
      <c r="N530" s="24"/>
      <c r="P530" s="24"/>
    </row>
    <row r="531" spans="10:16" ht="15.75" customHeight="1">
      <c r="J531" s="24"/>
      <c r="N531" s="24"/>
      <c r="P531" s="24"/>
    </row>
    <row r="532" spans="10:16" ht="15.75" customHeight="1">
      <c r="J532" s="24"/>
      <c r="N532" s="24"/>
      <c r="P532" s="24"/>
    </row>
    <row r="533" spans="10:16" ht="15.75" customHeight="1">
      <c r="J533" s="24"/>
      <c r="N533" s="24"/>
      <c r="P533" s="24"/>
    </row>
    <row r="534" spans="10:16" ht="15.75" customHeight="1">
      <c r="J534" s="24"/>
      <c r="N534" s="24"/>
      <c r="P534" s="24"/>
    </row>
    <row r="535" spans="10:16" ht="15.75" customHeight="1">
      <c r="J535" s="24"/>
      <c r="N535" s="24"/>
      <c r="P535" s="24"/>
    </row>
    <row r="536" spans="10:16" ht="15.75" customHeight="1">
      <c r="J536" s="24"/>
      <c r="N536" s="24"/>
      <c r="P536" s="24"/>
    </row>
    <row r="537" spans="10:16" ht="15.75" customHeight="1">
      <c r="J537" s="24"/>
      <c r="N537" s="24"/>
      <c r="P537" s="24"/>
    </row>
    <row r="538" spans="10:16" ht="15.75" customHeight="1">
      <c r="J538" s="24"/>
      <c r="N538" s="24"/>
      <c r="P538" s="24"/>
    </row>
    <row r="539" spans="10:16" ht="15.75" customHeight="1">
      <c r="J539" s="24"/>
      <c r="N539" s="24"/>
      <c r="P539" s="24"/>
    </row>
    <row r="540" spans="10:16" ht="15.75" customHeight="1">
      <c r="J540" s="24"/>
      <c r="N540" s="24"/>
      <c r="P540" s="24"/>
    </row>
    <row r="541" spans="10:16" ht="15.75" customHeight="1">
      <c r="J541" s="24"/>
      <c r="N541" s="24"/>
      <c r="P541" s="24"/>
    </row>
    <row r="542" spans="10:16" ht="15.75" customHeight="1">
      <c r="J542" s="24"/>
      <c r="N542" s="24"/>
      <c r="P542" s="24"/>
    </row>
    <row r="543" spans="10:16" ht="15.75" customHeight="1">
      <c r="J543" s="24"/>
      <c r="N543" s="24"/>
      <c r="P543" s="24"/>
    </row>
    <row r="544" spans="10:16" ht="15.75" customHeight="1">
      <c r="J544" s="24"/>
      <c r="N544" s="24"/>
      <c r="P544" s="24"/>
    </row>
    <row r="545" spans="10:16" ht="15.75" customHeight="1">
      <c r="J545" s="24"/>
      <c r="N545" s="24"/>
      <c r="P545" s="24"/>
    </row>
    <row r="546" spans="10:16" ht="15.75" customHeight="1">
      <c r="J546" s="24"/>
      <c r="N546" s="24"/>
      <c r="P546" s="24"/>
    </row>
    <row r="547" spans="10:16" ht="15.75" customHeight="1">
      <c r="J547" s="24"/>
      <c r="N547" s="24"/>
      <c r="P547" s="24"/>
    </row>
    <row r="548" spans="10:16" ht="15.75" customHeight="1">
      <c r="J548" s="24"/>
      <c r="N548" s="24"/>
      <c r="P548" s="24"/>
    </row>
    <row r="549" spans="10:16" ht="15.75" customHeight="1">
      <c r="J549" s="24"/>
      <c r="N549" s="24"/>
      <c r="P549" s="24"/>
    </row>
    <row r="550" spans="10:16" ht="15.75" customHeight="1">
      <c r="J550" s="24"/>
      <c r="N550" s="24"/>
      <c r="P550" s="24"/>
    </row>
    <row r="551" spans="10:16" ht="15.75" customHeight="1">
      <c r="J551" s="24"/>
      <c r="N551" s="24"/>
      <c r="P551" s="24"/>
    </row>
    <row r="552" spans="10:16" ht="15.75" customHeight="1">
      <c r="J552" s="24"/>
      <c r="N552" s="24"/>
      <c r="P552" s="24"/>
    </row>
    <row r="553" spans="10:16" ht="15.75" customHeight="1">
      <c r="J553" s="24"/>
      <c r="N553" s="24"/>
      <c r="P553" s="24"/>
    </row>
    <row r="554" spans="10:16" ht="15.75" customHeight="1">
      <c r="J554" s="24"/>
      <c r="N554" s="24"/>
      <c r="P554" s="24"/>
    </row>
    <row r="555" spans="10:16" ht="15.75" customHeight="1">
      <c r="J555" s="24"/>
      <c r="N555" s="24"/>
      <c r="P555" s="24"/>
    </row>
    <row r="556" spans="10:16" ht="15.75" customHeight="1">
      <c r="J556" s="24"/>
      <c r="N556" s="24"/>
      <c r="P556" s="24"/>
    </row>
    <row r="557" spans="10:16" ht="15.75" customHeight="1">
      <c r="J557" s="24"/>
      <c r="N557" s="24"/>
      <c r="P557" s="24"/>
    </row>
    <row r="558" spans="10:16" ht="15.75" customHeight="1">
      <c r="J558" s="24"/>
      <c r="N558" s="24"/>
      <c r="P558" s="24"/>
    </row>
    <row r="559" spans="10:16" ht="15.75" customHeight="1">
      <c r="J559" s="24"/>
      <c r="N559" s="24"/>
      <c r="P559" s="24"/>
    </row>
    <row r="560" spans="10:16" ht="15.75" customHeight="1">
      <c r="J560" s="24"/>
      <c r="N560" s="24"/>
      <c r="P560" s="24"/>
    </row>
    <row r="561" spans="10:16" ht="15.75" customHeight="1">
      <c r="J561" s="24"/>
      <c r="N561" s="24"/>
      <c r="P561" s="24"/>
    </row>
    <row r="562" spans="10:16" ht="15.75" customHeight="1">
      <c r="J562" s="24"/>
      <c r="N562" s="24"/>
      <c r="P562" s="24"/>
    </row>
    <row r="563" spans="10:16" ht="15.75" customHeight="1">
      <c r="J563" s="24"/>
      <c r="N563" s="24"/>
      <c r="P563" s="24"/>
    </row>
    <row r="564" spans="10:16" ht="15.75" customHeight="1">
      <c r="J564" s="24"/>
      <c r="N564" s="24"/>
      <c r="P564" s="24"/>
    </row>
    <row r="565" spans="10:16" ht="15.75" customHeight="1">
      <c r="J565" s="24"/>
      <c r="N565" s="24"/>
      <c r="P565" s="24"/>
    </row>
    <row r="566" spans="10:16" ht="15.75" customHeight="1">
      <c r="J566" s="24"/>
      <c r="N566" s="24"/>
      <c r="P566" s="24"/>
    </row>
    <row r="567" spans="10:16" ht="15.75" customHeight="1">
      <c r="J567" s="24"/>
      <c r="N567" s="24"/>
      <c r="P567" s="24"/>
    </row>
    <row r="568" spans="10:16" ht="15.75" customHeight="1">
      <c r="J568" s="24"/>
      <c r="N568" s="24"/>
      <c r="P568" s="24"/>
    </row>
    <row r="569" spans="10:16" ht="15.75" customHeight="1">
      <c r="J569" s="24"/>
      <c r="N569" s="24"/>
      <c r="P569" s="24"/>
    </row>
    <row r="570" spans="10:16" ht="15.75" customHeight="1">
      <c r="J570" s="24"/>
      <c r="N570" s="24"/>
      <c r="P570" s="24"/>
    </row>
    <row r="571" spans="10:16" ht="15.75" customHeight="1">
      <c r="J571" s="24"/>
      <c r="N571" s="24"/>
      <c r="P571" s="24"/>
    </row>
    <row r="572" spans="10:16" ht="15.75" customHeight="1">
      <c r="J572" s="24"/>
      <c r="N572" s="24"/>
      <c r="P572" s="24"/>
    </row>
    <row r="573" spans="10:16" ht="15.75" customHeight="1">
      <c r="J573" s="24"/>
      <c r="N573" s="24"/>
      <c r="P573" s="24"/>
    </row>
    <row r="574" spans="10:16" ht="15.75" customHeight="1">
      <c r="J574" s="24"/>
      <c r="N574" s="24"/>
      <c r="P574" s="24"/>
    </row>
    <row r="575" spans="10:16" ht="15.75" customHeight="1">
      <c r="J575" s="24"/>
      <c r="N575" s="24"/>
      <c r="P575" s="24"/>
    </row>
    <row r="576" spans="10:16" ht="15.75" customHeight="1">
      <c r="J576" s="24"/>
      <c r="N576" s="24"/>
      <c r="P576" s="24"/>
    </row>
    <row r="577" spans="10:16" ht="15.75" customHeight="1">
      <c r="J577" s="24"/>
      <c r="N577" s="24"/>
      <c r="P577" s="24"/>
    </row>
    <row r="578" spans="10:16" ht="15.75" customHeight="1">
      <c r="J578" s="24"/>
      <c r="N578" s="24"/>
      <c r="P578" s="24"/>
    </row>
    <row r="579" spans="10:16" ht="15.75" customHeight="1">
      <c r="J579" s="24"/>
      <c r="N579" s="24"/>
      <c r="P579" s="24"/>
    </row>
    <row r="580" spans="10:16" ht="15.75" customHeight="1">
      <c r="J580" s="24"/>
      <c r="N580" s="24"/>
      <c r="P580" s="24"/>
    </row>
    <row r="581" spans="10:16" ht="15.75" customHeight="1">
      <c r="J581" s="24"/>
      <c r="N581" s="24"/>
      <c r="P581" s="24"/>
    </row>
    <row r="582" spans="10:16" ht="15.75" customHeight="1">
      <c r="J582" s="24"/>
      <c r="N582" s="24"/>
      <c r="P582" s="24"/>
    </row>
    <row r="583" spans="10:16" ht="15.75" customHeight="1">
      <c r="J583" s="24"/>
      <c r="N583" s="24"/>
      <c r="P583" s="24"/>
    </row>
    <row r="584" spans="10:16" ht="15.75" customHeight="1">
      <c r="J584" s="24"/>
      <c r="N584" s="24"/>
      <c r="P584" s="24"/>
    </row>
    <row r="585" spans="10:16" ht="15.75" customHeight="1">
      <c r="J585" s="24"/>
      <c r="N585" s="24"/>
      <c r="P585" s="24"/>
    </row>
    <row r="586" spans="10:16" ht="15.75" customHeight="1">
      <c r="J586" s="24"/>
      <c r="N586" s="24"/>
      <c r="P586" s="24"/>
    </row>
    <row r="587" spans="10:16" ht="15.75" customHeight="1">
      <c r="J587" s="24"/>
      <c r="N587" s="24"/>
      <c r="P587" s="24"/>
    </row>
    <row r="588" spans="10:16" ht="15.75" customHeight="1">
      <c r="J588" s="24"/>
      <c r="N588" s="24"/>
      <c r="P588" s="24"/>
    </row>
    <row r="589" spans="10:16" ht="15.75" customHeight="1">
      <c r="J589" s="24"/>
      <c r="N589" s="24"/>
      <c r="P589" s="24"/>
    </row>
    <row r="590" spans="10:16" ht="15.75" customHeight="1">
      <c r="J590" s="24"/>
      <c r="N590" s="24"/>
      <c r="P590" s="24"/>
    </row>
    <row r="591" spans="10:16" ht="15.75" customHeight="1">
      <c r="J591" s="24"/>
      <c r="N591" s="24"/>
      <c r="P591" s="24"/>
    </row>
    <row r="592" spans="10:16" ht="15.75" customHeight="1">
      <c r="J592" s="24"/>
      <c r="N592" s="24"/>
      <c r="P592" s="24"/>
    </row>
    <row r="593" spans="10:16" ht="15.75" customHeight="1">
      <c r="J593" s="24"/>
      <c r="N593" s="24"/>
      <c r="P593" s="24"/>
    </row>
    <row r="594" spans="10:16" ht="15.75" customHeight="1">
      <c r="J594" s="24"/>
      <c r="N594" s="24"/>
      <c r="P594" s="24"/>
    </row>
    <row r="595" spans="10:16" ht="15.75" customHeight="1">
      <c r="J595" s="24"/>
      <c r="N595" s="24"/>
      <c r="P595" s="24"/>
    </row>
    <row r="596" spans="10:16" ht="15.75" customHeight="1">
      <c r="J596" s="24"/>
      <c r="N596" s="24"/>
      <c r="P596" s="24"/>
    </row>
    <row r="597" spans="10:16" ht="15.75" customHeight="1">
      <c r="J597" s="24"/>
      <c r="N597" s="24"/>
      <c r="P597" s="24"/>
    </row>
    <row r="598" spans="10:16" ht="15.75" customHeight="1">
      <c r="J598" s="24"/>
      <c r="N598" s="24"/>
      <c r="P598" s="24"/>
    </row>
    <row r="599" spans="10:16" ht="15.75" customHeight="1">
      <c r="J599" s="24"/>
      <c r="N599" s="24"/>
      <c r="P599" s="24"/>
    </row>
    <row r="600" spans="10:16" ht="15.75" customHeight="1">
      <c r="J600" s="24"/>
      <c r="N600" s="24"/>
      <c r="P600" s="24"/>
    </row>
    <row r="601" spans="10:16" ht="15.75" customHeight="1">
      <c r="J601" s="24"/>
      <c r="N601" s="24"/>
      <c r="P601" s="24"/>
    </row>
    <row r="602" spans="10:16" ht="15.75" customHeight="1">
      <c r="J602" s="24"/>
      <c r="N602" s="24"/>
      <c r="P602" s="24"/>
    </row>
    <row r="603" spans="10:16" ht="15.75" customHeight="1">
      <c r="J603" s="24"/>
      <c r="N603" s="24"/>
      <c r="P603" s="24"/>
    </row>
    <row r="604" spans="10:16" ht="15.75" customHeight="1">
      <c r="J604" s="24"/>
      <c r="N604" s="24"/>
      <c r="P604" s="24"/>
    </row>
    <row r="605" spans="10:16" ht="15.75" customHeight="1">
      <c r="J605" s="24"/>
      <c r="N605" s="24"/>
      <c r="P605" s="24"/>
    </row>
    <row r="606" spans="10:16" ht="15.75" customHeight="1">
      <c r="J606" s="24"/>
      <c r="N606" s="24"/>
      <c r="P606" s="24"/>
    </row>
    <row r="607" spans="10:16" ht="15.75" customHeight="1">
      <c r="J607" s="24"/>
      <c r="N607" s="24"/>
      <c r="P607" s="24"/>
    </row>
    <row r="608" spans="10:16" ht="15.75" customHeight="1">
      <c r="J608" s="24"/>
      <c r="N608" s="24"/>
      <c r="P608" s="24"/>
    </row>
    <row r="609" spans="10:16" ht="15.75" customHeight="1">
      <c r="J609" s="24"/>
      <c r="N609" s="24"/>
      <c r="P609" s="24"/>
    </row>
    <row r="610" spans="10:16" ht="15.75" customHeight="1">
      <c r="J610" s="24"/>
      <c r="N610" s="24"/>
      <c r="P610" s="24"/>
    </row>
    <row r="611" spans="10:16" ht="15.75" customHeight="1">
      <c r="J611" s="24"/>
      <c r="N611" s="24"/>
      <c r="P611" s="24"/>
    </row>
    <row r="612" spans="10:16" ht="15.75" customHeight="1">
      <c r="J612" s="24"/>
      <c r="N612" s="24"/>
      <c r="P612" s="24"/>
    </row>
    <row r="613" spans="10:16" ht="15.75" customHeight="1">
      <c r="J613" s="24"/>
      <c r="N613" s="24"/>
      <c r="P613" s="24"/>
    </row>
    <row r="614" spans="10:16" ht="15.75" customHeight="1">
      <c r="J614" s="24"/>
      <c r="N614" s="24"/>
      <c r="P614" s="24"/>
    </row>
    <row r="615" spans="10:16" ht="15.75" customHeight="1">
      <c r="J615" s="24"/>
      <c r="N615" s="24"/>
      <c r="P615" s="24"/>
    </row>
    <row r="616" spans="10:16" ht="15.75" customHeight="1">
      <c r="J616" s="24"/>
      <c r="N616" s="24"/>
      <c r="P616" s="24"/>
    </row>
    <row r="617" spans="10:16" ht="15.75" customHeight="1">
      <c r="J617" s="24"/>
      <c r="N617" s="24"/>
      <c r="P617" s="24"/>
    </row>
    <row r="618" spans="10:16" ht="15.75" customHeight="1">
      <c r="J618" s="24"/>
      <c r="N618" s="24"/>
      <c r="P618" s="24"/>
    </row>
    <row r="619" spans="10:16" ht="15.75" customHeight="1">
      <c r="J619" s="24"/>
      <c r="N619" s="24"/>
      <c r="P619" s="24"/>
    </row>
    <row r="620" spans="10:16" ht="15.75" customHeight="1">
      <c r="J620" s="24"/>
      <c r="N620" s="24"/>
      <c r="P620" s="24"/>
    </row>
    <row r="621" spans="10:16" ht="15.75" customHeight="1">
      <c r="J621" s="24"/>
      <c r="N621" s="24"/>
      <c r="P621" s="24"/>
    </row>
    <row r="622" spans="10:16" ht="15.75" customHeight="1">
      <c r="J622" s="24"/>
      <c r="N622" s="24"/>
      <c r="P622" s="24"/>
    </row>
    <row r="623" spans="10:16" ht="15.75" customHeight="1">
      <c r="J623" s="24"/>
      <c r="N623" s="24"/>
      <c r="P623" s="24"/>
    </row>
    <row r="624" spans="10:16" ht="15.75" customHeight="1">
      <c r="J624" s="24"/>
      <c r="N624" s="24"/>
      <c r="P624" s="24"/>
    </row>
    <row r="625" spans="10:16" ht="15.75" customHeight="1">
      <c r="J625" s="24"/>
      <c r="N625" s="24"/>
      <c r="P625" s="24"/>
    </row>
    <row r="626" spans="10:16" ht="15.75" customHeight="1">
      <c r="J626" s="24"/>
      <c r="N626" s="24"/>
      <c r="P626" s="24"/>
    </row>
    <row r="627" spans="10:16" ht="15.75" customHeight="1">
      <c r="J627" s="24"/>
      <c r="N627" s="24"/>
      <c r="P627" s="24"/>
    </row>
    <row r="628" spans="10:16" ht="15.75" customHeight="1">
      <c r="J628" s="24"/>
      <c r="N628" s="24"/>
      <c r="P628" s="24"/>
    </row>
    <row r="629" spans="10:16" ht="15.75" customHeight="1">
      <c r="J629" s="24"/>
      <c r="N629" s="24"/>
      <c r="P629" s="24"/>
    </row>
    <row r="630" spans="10:16" ht="15.75" customHeight="1">
      <c r="J630" s="24"/>
      <c r="N630" s="24"/>
      <c r="P630" s="24"/>
    </row>
    <row r="631" spans="10:16" ht="15.75" customHeight="1">
      <c r="J631" s="24"/>
      <c r="N631" s="24"/>
      <c r="P631" s="24"/>
    </row>
    <row r="632" spans="10:16" ht="15.75" customHeight="1">
      <c r="J632" s="24"/>
      <c r="N632" s="24"/>
      <c r="P632" s="24"/>
    </row>
    <row r="633" spans="10:16" ht="15.75" customHeight="1">
      <c r="J633" s="24"/>
      <c r="N633" s="24"/>
      <c r="P633" s="24"/>
    </row>
    <row r="634" spans="10:16" ht="15.75" customHeight="1">
      <c r="J634" s="24"/>
      <c r="N634" s="24"/>
      <c r="P634" s="24"/>
    </row>
    <row r="635" spans="10:16" ht="15.75" customHeight="1">
      <c r="J635" s="24"/>
      <c r="N635" s="24"/>
      <c r="P635" s="24"/>
    </row>
    <row r="636" spans="10:16" ht="15.75" customHeight="1">
      <c r="J636" s="24"/>
      <c r="N636" s="24"/>
      <c r="P636" s="24"/>
    </row>
    <row r="637" spans="10:16" ht="15.75" customHeight="1">
      <c r="J637" s="24"/>
      <c r="N637" s="24"/>
      <c r="P637" s="24"/>
    </row>
    <row r="638" spans="10:16" ht="15.75" customHeight="1">
      <c r="J638" s="24"/>
      <c r="N638" s="24"/>
      <c r="P638" s="24"/>
    </row>
    <row r="639" spans="10:16" ht="15.75" customHeight="1">
      <c r="J639" s="24"/>
      <c r="N639" s="24"/>
      <c r="P639" s="24"/>
    </row>
    <row r="640" spans="10:16" ht="15.75" customHeight="1">
      <c r="J640" s="24"/>
      <c r="N640" s="24"/>
      <c r="P640" s="24"/>
    </row>
    <row r="641" spans="10:16" ht="15.75" customHeight="1">
      <c r="J641" s="24"/>
      <c r="N641" s="24"/>
      <c r="P641" s="24"/>
    </row>
    <row r="642" spans="10:16" ht="15.75" customHeight="1">
      <c r="J642" s="24"/>
      <c r="N642" s="24"/>
      <c r="P642" s="24"/>
    </row>
    <row r="643" spans="10:16" ht="15.75" customHeight="1">
      <c r="J643" s="24"/>
      <c r="N643" s="24"/>
      <c r="P643" s="24"/>
    </row>
    <row r="644" spans="10:16" ht="15.75" customHeight="1">
      <c r="J644" s="24"/>
      <c r="N644" s="24"/>
      <c r="P644" s="24"/>
    </row>
    <row r="645" spans="10:16" ht="15.75" customHeight="1">
      <c r="J645" s="24"/>
      <c r="N645" s="24"/>
      <c r="P645" s="24"/>
    </row>
    <row r="646" spans="10:16" ht="15.75" customHeight="1">
      <c r="J646" s="24"/>
      <c r="N646" s="24"/>
      <c r="P646" s="24"/>
    </row>
    <row r="647" spans="10:16" ht="15.75" customHeight="1">
      <c r="J647" s="24"/>
      <c r="N647" s="24"/>
      <c r="P647" s="24"/>
    </row>
    <row r="648" spans="10:16" ht="15.75" customHeight="1">
      <c r="J648" s="24"/>
      <c r="N648" s="24"/>
      <c r="P648" s="24"/>
    </row>
    <row r="649" spans="10:16" ht="15.75" customHeight="1">
      <c r="J649" s="24"/>
      <c r="N649" s="24"/>
      <c r="P649" s="24"/>
    </row>
    <row r="650" spans="10:16" ht="15.75" customHeight="1">
      <c r="J650" s="24"/>
      <c r="N650" s="24"/>
      <c r="P650" s="24"/>
    </row>
    <row r="651" spans="10:16" ht="15.75" customHeight="1">
      <c r="J651" s="24"/>
      <c r="N651" s="24"/>
      <c r="P651" s="24"/>
    </row>
    <row r="652" spans="10:16" ht="15.75" customHeight="1">
      <c r="J652" s="24"/>
      <c r="N652" s="24"/>
      <c r="P652" s="24"/>
    </row>
    <row r="653" spans="10:16" ht="15.75" customHeight="1">
      <c r="J653" s="24"/>
      <c r="N653" s="24"/>
      <c r="P653" s="24"/>
    </row>
    <row r="654" spans="10:16" ht="15.75" customHeight="1">
      <c r="J654" s="24"/>
      <c r="N654" s="24"/>
      <c r="P654" s="24"/>
    </row>
    <row r="655" spans="10:16" ht="15.75" customHeight="1">
      <c r="J655" s="24"/>
      <c r="N655" s="24"/>
      <c r="P655" s="24"/>
    </row>
    <row r="656" spans="10:16" ht="15.75" customHeight="1">
      <c r="J656" s="24"/>
      <c r="N656" s="24"/>
      <c r="P656" s="24"/>
    </row>
    <row r="657" spans="10:16" ht="15.75" customHeight="1">
      <c r="J657" s="24"/>
      <c r="N657" s="24"/>
      <c r="P657" s="24"/>
    </row>
    <row r="658" spans="10:16" ht="15.75" customHeight="1">
      <c r="J658" s="24"/>
      <c r="N658" s="24"/>
      <c r="P658" s="24"/>
    </row>
    <row r="659" spans="10:16" ht="15.75" customHeight="1">
      <c r="J659" s="24"/>
      <c r="N659" s="24"/>
      <c r="P659" s="24"/>
    </row>
    <row r="660" spans="10:16" ht="15.75" customHeight="1">
      <c r="J660" s="24"/>
      <c r="N660" s="24"/>
      <c r="P660" s="24"/>
    </row>
    <row r="661" spans="10:16" ht="15.75" customHeight="1">
      <c r="J661" s="24"/>
      <c r="N661" s="24"/>
      <c r="P661" s="24"/>
    </row>
    <row r="662" spans="10:16" ht="15.75" customHeight="1">
      <c r="J662" s="24"/>
      <c r="N662" s="24"/>
      <c r="P662" s="24"/>
    </row>
    <row r="663" spans="10:16" ht="15.75" customHeight="1">
      <c r="J663" s="24"/>
      <c r="N663" s="24"/>
      <c r="P663" s="24"/>
    </row>
    <row r="664" spans="10:16" ht="15.75" customHeight="1">
      <c r="J664" s="24"/>
      <c r="N664" s="24"/>
      <c r="P664" s="24"/>
    </row>
    <row r="665" spans="10:16" ht="15.75" customHeight="1">
      <c r="J665" s="24"/>
      <c r="N665" s="24"/>
      <c r="P665" s="24"/>
    </row>
    <row r="666" spans="10:16" ht="15.75" customHeight="1">
      <c r="J666" s="24"/>
      <c r="N666" s="24"/>
      <c r="P666" s="24"/>
    </row>
    <row r="667" spans="10:16" ht="15.75" customHeight="1">
      <c r="J667" s="24"/>
      <c r="N667" s="24"/>
      <c r="P667" s="24"/>
    </row>
    <row r="668" spans="10:16" ht="15.75" customHeight="1">
      <c r="J668" s="24"/>
      <c r="N668" s="24"/>
      <c r="P668" s="24"/>
    </row>
    <row r="669" spans="10:16" ht="15.75" customHeight="1">
      <c r="J669" s="24"/>
      <c r="N669" s="24"/>
      <c r="P669" s="24"/>
    </row>
    <row r="670" spans="10:16" ht="15.75" customHeight="1">
      <c r="J670" s="24"/>
      <c r="N670" s="24"/>
      <c r="P670" s="24"/>
    </row>
    <row r="671" spans="10:16" ht="15.75" customHeight="1">
      <c r="J671" s="24"/>
      <c r="N671" s="24"/>
      <c r="P671" s="24"/>
    </row>
    <row r="672" spans="10:16" ht="15.75" customHeight="1">
      <c r="J672" s="24"/>
      <c r="N672" s="24"/>
      <c r="P672" s="24"/>
    </row>
    <row r="673" spans="10:16" ht="15.75" customHeight="1">
      <c r="J673" s="24"/>
      <c r="N673" s="24"/>
      <c r="P673" s="24"/>
    </row>
    <row r="674" spans="10:16" ht="15.75" customHeight="1">
      <c r="J674" s="24"/>
      <c r="N674" s="24"/>
      <c r="P674" s="24"/>
    </row>
    <row r="675" spans="10:16" ht="15.75" customHeight="1">
      <c r="J675" s="24"/>
      <c r="N675" s="24"/>
      <c r="P675" s="24"/>
    </row>
    <row r="676" spans="10:16" ht="15.75" customHeight="1">
      <c r="J676" s="24"/>
      <c r="N676" s="24"/>
      <c r="P676" s="24"/>
    </row>
    <row r="677" spans="10:16" ht="15.75" customHeight="1">
      <c r="J677" s="24"/>
      <c r="N677" s="24"/>
      <c r="P677" s="24"/>
    </row>
    <row r="678" spans="10:16" ht="15.75" customHeight="1">
      <c r="J678" s="24"/>
      <c r="N678" s="24"/>
      <c r="P678" s="24"/>
    </row>
    <row r="679" spans="10:16" ht="15.75" customHeight="1">
      <c r="J679" s="24"/>
      <c r="N679" s="24"/>
      <c r="P679" s="24"/>
    </row>
    <row r="680" spans="10:16" ht="15.75" customHeight="1">
      <c r="J680" s="24"/>
      <c r="N680" s="24"/>
      <c r="P680" s="24"/>
    </row>
    <row r="681" spans="10:16" ht="15.75" customHeight="1">
      <c r="J681" s="24"/>
      <c r="N681" s="24"/>
      <c r="P681" s="24"/>
    </row>
    <row r="682" spans="10:16" ht="15.75" customHeight="1">
      <c r="J682" s="24"/>
      <c r="N682" s="24"/>
      <c r="P682" s="24"/>
    </row>
    <row r="683" spans="10:16" ht="15.75" customHeight="1">
      <c r="J683" s="24"/>
      <c r="N683" s="24"/>
      <c r="P683" s="24"/>
    </row>
    <row r="684" spans="10:16" ht="15.75" customHeight="1">
      <c r="J684" s="24"/>
      <c r="N684" s="24"/>
      <c r="P684" s="24"/>
    </row>
    <row r="685" spans="10:16" ht="15.75" customHeight="1">
      <c r="J685" s="24"/>
      <c r="N685" s="24"/>
      <c r="P685" s="24"/>
    </row>
    <row r="686" spans="10:16" ht="15.75" customHeight="1">
      <c r="J686" s="24"/>
      <c r="N686" s="24"/>
      <c r="P686" s="24"/>
    </row>
    <row r="687" spans="10:16" ht="15.75" customHeight="1">
      <c r="J687" s="24"/>
      <c r="N687" s="24"/>
      <c r="P687" s="24"/>
    </row>
    <row r="688" spans="10:16" ht="15.75" customHeight="1">
      <c r="J688" s="24"/>
      <c r="N688" s="24"/>
      <c r="P688" s="24"/>
    </row>
    <row r="689" spans="10:16" ht="15.75" customHeight="1">
      <c r="J689" s="24"/>
      <c r="N689" s="24"/>
      <c r="P689" s="24"/>
    </row>
    <row r="690" spans="10:16" ht="15.75" customHeight="1">
      <c r="J690" s="24"/>
      <c r="N690" s="24"/>
      <c r="P690" s="24"/>
    </row>
    <row r="691" spans="10:16" ht="15.75" customHeight="1">
      <c r="J691" s="24"/>
      <c r="N691" s="24"/>
      <c r="P691" s="24"/>
    </row>
    <row r="692" spans="10:16" ht="15.75" customHeight="1">
      <c r="J692" s="24"/>
      <c r="N692" s="24"/>
      <c r="P692" s="24"/>
    </row>
    <row r="693" spans="10:16" ht="15.75" customHeight="1">
      <c r="J693" s="24"/>
      <c r="N693" s="24"/>
      <c r="P693" s="24"/>
    </row>
    <row r="694" spans="10:16" ht="15.75" customHeight="1">
      <c r="J694" s="24"/>
      <c r="N694" s="24"/>
      <c r="P694" s="24"/>
    </row>
    <row r="695" spans="10:16" ht="15.75" customHeight="1">
      <c r="J695" s="24"/>
      <c r="N695" s="24"/>
      <c r="P695" s="24"/>
    </row>
    <row r="696" spans="10:16" ht="15.75" customHeight="1">
      <c r="J696" s="24"/>
      <c r="N696" s="24"/>
      <c r="P696" s="24"/>
    </row>
    <row r="697" spans="10:16" ht="15.75" customHeight="1">
      <c r="J697" s="24"/>
      <c r="N697" s="24"/>
      <c r="P697" s="24"/>
    </row>
    <row r="698" spans="10:16" ht="15.75" customHeight="1">
      <c r="J698" s="24"/>
      <c r="N698" s="24"/>
      <c r="P698" s="24"/>
    </row>
    <row r="699" spans="10:16" ht="15.75" customHeight="1">
      <c r="J699" s="24"/>
      <c r="N699" s="24"/>
      <c r="P699" s="24"/>
    </row>
    <row r="700" spans="10:16" ht="15.75" customHeight="1">
      <c r="J700" s="24"/>
      <c r="N700" s="24"/>
      <c r="P700" s="24"/>
    </row>
    <row r="701" spans="10:16" ht="15.75" customHeight="1">
      <c r="J701" s="24"/>
      <c r="N701" s="24"/>
      <c r="P701" s="24"/>
    </row>
    <row r="702" spans="10:16" ht="15.75" customHeight="1">
      <c r="J702" s="24"/>
      <c r="N702" s="24"/>
      <c r="P702" s="24"/>
    </row>
    <row r="703" spans="10:16" ht="15.75" customHeight="1">
      <c r="J703" s="24"/>
      <c r="N703" s="24"/>
      <c r="P703" s="24"/>
    </row>
    <row r="704" spans="10:16" ht="15.75" customHeight="1">
      <c r="J704" s="24"/>
      <c r="N704" s="24"/>
      <c r="P704" s="24"/>
    </row>
    <row r="705" spans="10:16" ht="15.75" customHeight="1">
      <c r="J705" s="24"/>
      <c r="N705" s="24"/>
      <c r="P705" s="24"/>
    </row>
    <row r="706" spans="10:16" ht="15.75" customHeight="1">
      <c r="J706" s="24"/>
      <c r="N706" s="24"/>
      <c r="P706" s="24"/>
    </row>
    <row r="707" spans="10:16" ht="15.75" customHeight="1">
      <c r="J707" s="24"/>
      <c r="N707" s="24"/>
      <c r="P707" s="24"/>
    </row>
    <row r="708" spans="10:16" ht="15.75" customHeight="1">
      <c r="J708" s="24"/>
      <c r="N708" s="24"/>
      <c r="P708" s="24"/>
    </row>
    <row r="709" spans="10:16" ht="15.75" customHeight="1">
      <c r="J709" s="24"/>
      <c r="N709" s="24"/>
      <c r="P709" s="24"/>
    </row>
    <row r="710" spans="10:16" ht="15.75" customHeight="1">
      <c r="J710" s="24"/>
      <c r="N710" s="24"/>
      <c r="P710" s="24"/>
    </row>
    <row r="711" spans="10:16" ht="15.75" customHeight="1">
      <c r="J711" s="24"/>
      <c r="N711" s="24"/>
      <c r="P711" s="24"/>
    </row>
    <row r="712" spans="10:16" ht="15.75" customHeight="1">
      <c r="J712" s="24"/>
      <c r="N712" s="24"/>
      <c r="P712" s="24"/>
    </row>
    <row r="713" spans="10:16" ht="15.75" customHeight="1">
      <c r="J713" s="24"/>
      <c r="N713" s="24"/>
      <c r="P713" s="24"/>
    </row>
    <row r="714" spans="10:16" ht="15.75" customHeight="1">
      <c r="J714" s="24"/>
      <c r="N714" s="24"/>
      <c r="P714" s="24"/>
    </row>
    <row r="715" spans="10:16" ht="15.75" customHeight="1">
      <c r="J715" s="24"/>
      <c r="N715" s="24"/>
      <c r="P715" s="24"/>
    </row>
    <row r="716" spans="10:16" ht="15.75" customHeight="1">
      <c r="J716" s="24"/>
      <c r="N716" s="24"/>
      <c r="P716" s="24"/>
    </row>
    <row r="717" spans="10:16" ht="15.75" customHeight="1">
      <c r="J717" s="24"/>
      <c r="N717" s="24"/>
      <c r="P717" s="24"/>
    </row>
    <row r="718" spans="10:16" ht="15.75" customHeight="1">
      <c r="J718" s="24"/>
      <c r="N718" s="24"/>
      <c r="P718" s="24"/>
    </row>
    <row r="719" spans="10:16" ht="15.75" customHeight="1">
      <c r="J719" s="24"/>
      <c r="N719" s="24"/>
      <c r="P719" s="24"/>
    </row>
    <row r="720" spans="10:16" ht="15.75" customHeight="1">
      <c r="J720" s="24"/>
      <c r="N720" s="24"/>
      <c r="P720" s="24"/>
    </row>
    <row r="721" spans="10:16" ht="15.75" customHeight="1">
      <c r="J721" s="24"/>
      <c r="N721" s="24"/>
      <c r="P721" s="24"/>
    </row>
    <row r="722" spans="10:16" ht="15.75" customHeight="1">
      <c r="J722" s="24"/>
      <c r="N722" s="24"/>
      <c r="P722" s="24"/>
    </row>
    <row r="723" spans="10:16" ht="15.75" customHeight="1">
      <c r="J723" s="24"/>
      <c r="N723" s="24"/>
      <c r="P723" s="24"/>
    </row>
    <row r="724" spans="10:16" ht="15.75" customHeight="1">
      <c r="J724" s="24"/>
      <c r="N724" s="24"/>
      <c r="P724" s="24"/>
    </row>
    <row r="725" spans="10:16" ht="15.75" customHeight="1">
      <c r="J725" s="24"/>
      <c r="N725" s="24"/>
      <c r="P725" s="24"/>
    </row>
    <row r="726" spans="10:16" ht="15.75" customHeight="1">
      <c r="J726" s="24"/>
      <c r="N726" s="24"/>
      <c r="P726" s="24"/>
    </row>
    <row r="727" spans="10:16" ht="15.75" customHeight="1">
      <c r="J727" s="24"/>
      <c r="N727" s="24"/>
      <c r="P727" s="24"/>
    </row>
    <row r="728" spans="10:16" ht="15.75" customHeight="1">
      <c r="J728" s="24"/>
      <c r="N728" s="24"/>
      <c r="P728" s="24"/>
    </row>
    <row r="729" spans="10:16" ht="15.75" customHeight="1">
      <c r="J729" s="24"/>
      <c r="N729" s="24"/>
      <c r="P729" s="24"/>
    </row>
    <row r="730" spans="10:16" ht="15.75" customHeight="1">
      <c r="J730" s="24"/>
      <c r="N730" s="24"/>
      <c r="P730" s="24"/>
    </row>
    <row r="731" spans="10:16" ht="15.75" customHeight="1">
      <c r="J731" s="24"/>
      <c r="N731" s="24"/>
      <c r="P731" s="24"/>
    </row>
    <row r="732" spans="10:16" ht="15.75" customHeight="1">
      <c r="J732" s="24"/>
      <c r="N732" s="24"/>
      <c r="P732" s="24"/>
    </row>
    <row r="733" spans="10:16" ht="15.75" customHeight="1">
      <c r="J733" s="24"/>
      <c r="N733" s="24"/>
      <c r="P733" s="24"/>
    </row>
    <row r="734" spans="10:16" ht="15.75" customHeight="1">
      <c r="J734" s="24"/>
      <c r="N734" s="24"/>
      <c r="P734" s="24"/>
    </row>
    <row r="735" spans="10:16" ht="15.75" customHeight="1">
      <c r="J735" s="24"/>
      <c r="N735" s="24"/>
      <c r="P735" s="24"/>
    </row>
    <row r="736" spans="10:16" ht="15.75" customHeight="1">
      <c r="J736" s="24"/>
      <c r="N736" s="24"/>
      <c r="P736" s="24"/>
    </row>
    <row r="737" spans="10:16" ht="15.75" customHeight="1">
      <c r="J737" s="24"/>
      <c r="N737" s="24"/>
      <c r="P737" s="24"/>
    </row>
    <row r="738" spans="10:16" ht="15.75" customHeight="1">
      <c r="J738" s="24"/>
      <c r="N738" s="24"/>
      <c r="P738" s="24"/>
    </row>
    <row r="739" spans="10:16" ht="15.75" customHeight="1">
      <c r="J739" s="24"/>
      <c r="N739" s="24"/>
      <c r="P739" s="24"/>
    </row>
    <row r="740" spans="10:16" ht="15.75" customHeight="1">
      <c r="J740" s="24"/>
      <c r="N740" s="24"/>
      <c r="P740" s="24"/>
    </row>
    <row r="741" spans="10:16" ht="15.75" customHeight="1">
      <c r="J741" s="24"/>
      <c r="N741" s="24"/>
      <c r="P741" s="24"/>
    </row>
    <row r="742" spans="10:16" ht="15.75" customHeight="1">
      <c r="J742" s="24"/>
      <c r="N742" s="24"/>
      <c r="P742" s="24"/>
    </row>
    <row r="743" spans="10:16" ht="15.75" customHeight="1">
      <c r="J743" s="24"/>
      <c r="N743" s="24"/>
      <c r="P743" s="24"/>
    </row>
    <row r="744" spans="10:16" ht="15.75" customHeight="1">
      <c r="J744" s="24"/>
      <c r="N744" s="24"/>
      <c r="P744" s="24"/>
    </row>
    <row r="745" spans="10:16" ht="15.75" customHeight="1">
      <c r="J745" s="24"/>
      <c r="N745" s="24"/>
      <c r="P745" s="24"/>
    </row>
    <row r="746" spans="10:16" ht="15.75" customHeight="1">
      <c r="J746" s="24"/>
      <c r="N746" s="24"/>
      <c r="P746" s="24"/>
    </row>
    <row r="747" spans="10:16" ht="15.75" customHeight="1">
      <c r="J747" s="24"/>
      <c r="N747" s="24"/>
      <c r="P747" s="24"/>
    </row>
    <row r="748" spans="10:16" ht="15.75" customHeight="1">
      <c r="J748" s="24"/>
      <c r="N748" s="24"/>
      <c r="P748" s="24"/>
    </row>
    <row r="749" spans="10:16" ht="15.75" customHeight="1">
      <c r="J749" s="24"/>
      <c r="N749" s="24"/>
      <c r="P749" s="24"/>
    </row>
    <row r="750" spans="10:16" ht="15.75" customHeight="1">
      <c r="J750" s="24"/>
      <c r="N750" s="24"/>
      <c r="P750" s="24"/>
    </row>
    <row r="751" spans="10:16" ht="15.75" customHeight="1">
      <c r="J751" s="24"/>
      <c r="N751" s="24"/>
      <c r="P751" s="24"/>
    </row>
    <row r="752" spans="10:16" ht="15.75" customHeight="1">
      <c r="J752" s="24"/>
      <c r="N752" s="24"/>
      <c r="P752" s="24"/>
    </row>
    <row r="753" spans="10:16" ht="15.75" customHeight="1">
      <c r="J753" s="24"/>
      <c r="N753" s="24"/>
      <c r="P753" s="24"/>
    </row>
    <row r="754" spans="10:16" ht="15.75" customHeight="1">
      <c r="J754" s="24"/>
      <c r="N754" s="24"/>
      <c r="P754" s="24"/>
    </row>
    <row r="755" spans="10:16" ht="15.75" customHeight="1">
      <c r="J755" s="24"/>
      <c r="N755" s="24"/>
      <c r="P755" s="24"/>
    </row>
    <row r="756" spans="10:16" ht="15.75" customHeight="1">
      <c r="J756" s="24"/>
      <c r="N756" s="24"/>
      <c r="P756" s="24"/>
    </row>
    <row r="757" spans="10:16" ht="15.75" customHeight="1">
      <c r="J757" s="24"/>
      <c r="N757" s="24"/>
      <c r="P757" s="24"/>
    </row>
    <row r="758" spans="10:16" ht="15.75" customHeight="1">
      <c r="J758" s="24"/>
      <c r="N758" s="24"/>
      <c r="P758" s="24"/>
    </row>
    <row r="759" spans="10:16" ht="15.75" customHeight="1">
      <c r="J759" s="24"/>
      <c r="N759" s="24"/>
      <c r="P759" s="24"/>
    </row>
    <row r="760" spans="10:16" ht="15.75" customHeight="1">
      <c r="J760" s="24"/>
      <c r="N760" s="24"/>
      <c r="P760" s="24"/>
    </row>
    <row r="761" spans="10:16" ht="15.75" customHeight="1">
      <c r="J761" s="24"/>
      <c r="N761" s="24"/>
      <c r="P761" s="24"/>
    </row>
    <row r="762" spans="10:16" ht="15.75" customHeight="1">
      <c r="J762" s="24"/>
      <c r="N762" s="24"/>
      <c r="P762" s="24"/>
    </row>
    <row r="763" spans="10:16" ht="15.75" customHeight="1">
      <c r="J763" s="24"/>
      <c r="N763" s="24"/>
      <c r="P763" s="24"/>
    </row>
    <row r="764" spans="10:16" ht="15.75" customHeight="1">
      <c r="J764" s="24"/>
      <c r="N764" s="24"/>
      <c r="P764" s="24"/>
    </row>
    <row r="765" spans="10:16" ht="15.75" customHeight="1">
      <c r="J765" s="24"/>
      <c r="N765" s="24"/>
      <c r="P765" s="24"/>
    </row>
    <row r="766" spans="10:16" ht="15.75" customHeight="1">
      <c r="J766" s="24"/>
      <c r="N766" s="24"/>
      <c r="P766" s="24"/>
    </row>
    <row r="767" spans="10:16" ht="15.75" customHeight="1">
      <c r="J767" s="24"/>
      <c r="N767" s="24"/>
      <c r="P767" s="24"/>
    </row>
    <row r="768" spans="10:16" ht="15.75" customHeight="1">
      <c r="J768" s="24"/>
      <c r="N768" s="24"/>
      <c r="P768" s="24"/>
    </row>
    <row r="769" spans="10:16" ht="15.75" customHeight="1">
      <c r="J769" s="24"/>
      <c r="N769" s="24"/>
      <c r="P769" s="24"/>
    </row>
    <row r="770" spans="10:16" ht="15.75" customHeight="1">
      <c r="J770" s="24"/>
      <c r="N770" s="24"/>
      <c r="P770" s="24"/>
    </row>
    <row r="771" spans="10:16" ht="15.75" customHeight="1">
      <c r="J771" s="24"/>
      <c r="N771" s="24"/>
      <c r="P771" s="24"/>
    </row>
    <row r="772" spans="10:16" ht="15.75" customHeight="1">
      <c r="J772" s="24"/>
      <c r="N772" s="24"/>
      <c r="P772" s="24"/>
    </row>
    <row r="773" spans="10:16" ht="15.75" customHeight="1">
      <c r="J773" s="24"/>
      <c r="N773" s="24"/>
      <c r="P773" s="24"/>
    </row>
    <row r="774" spans="10:16" ht="15.75" customHeight="1">
      <c r="J774" s="24"/>
      <c r="N774" s="24"/>
      <c r="P774" s="24"/>
    </row>
    <row r="775" spans="10:16" ht="15.75" customHeight="1">
      <c r="J775" s="24"/>
      <c r="N775" s="24"/>
      <c r="P775" s="24"/>
    </row>
    <row r="776" spans="10:16" ht="15.75" customHeight="1">
      <c r="J776" s="24"/>
      <c r="N776" s="24"/>
      <c r="P776" s="24"/>
    </row>
    <row r="777" spans="10:16" ht="15.75" customHeight="1">
      <c r="J777" s="24"/>
      <c r="N777" s="24"/>
      <c r="P777" s="24"/>
    </row>
    <row r="778" spans="10:16" ht="15.75" customHeight="1">
      <c r="J778" s="24"/>
      <c r="N778" s="24"/>
      <c r="P778" s="24"/>
    </row>
    <row r="779" spans="10:16" ht="15.75" customHeight="1">
      <c r="J779" s="24"/>
      <c r="N779" s="24"/>
      <c r="P779" s="24"/>
    </row>
    <row r="780" spans="10:16" ht="15.75" customHeight="1">
      <c r="J780" s="24"/>
      <c r="N780" s="24"/>
      <c r="P780" s="24"/>
    </row>
    <row r="781" spans="10:16" ht="15.75" customHeight="1">
      <c r="J781" s="24"/>
      <c r="N781" s="24"/>
      <c r="P781" s="24"/>
    </row>
    <row r="782" spans="10:16" ht="15.75" customHeight="1">
      <c r="J782" s="24"/>
      <c r="N782" s="24"/>
      <c r="P782" s="24"/>
    </row>
    <row r="783" spans="10:16" ht="15.75" customHeight="1">
      <c r="J783" s="24"/>
      <c r="N783" s="24"/>
      <c r="P783" s="24"/>
    </row>
    <row r="784" spans="10:16" ht="15.75" customHeight="1">
      <c r="J784" s="24"/>
      <c r="N784" s="24"/>
      <c r="P784" s="24"/>
    </row>
    <row r="785" spans="10:16" ht="15.75" customHeight="1">
      <c r="J785" s="24"/>
      <c r="N785" s="24"/>
      <c r="P785" s="24"/>
    </row>
    <row r="786" spans="10:16" ht="15.75" customHeight="1">
      <c r="J786" s="24"/>
      <c r="N786" s="24"/>
      <c r="P786" s="24"/>
    </row>
    <row r="787" spans="10:16" ht="15.75" customHeight="1">
      <c r="J787" s="24"/>
      <c r="N787" s="24"/>
      <c r="P787" s="24"/>
    </row>
    <row r="788" spans="10:16" ht="15.75" customHeight="1">
      <c r="J788" s="24"/>
      <c r="N788" s="24"/>
      <c r="P788" s="24"/>
    </row>
    <row r="789" spans="10:16" ht="15.75" customHeight="1">
      <c r="J789" s="24"/>
      <c r="N789" s="24"/>
      <c r="P789" s="24"/>
    </row>
    <row r="790" spans="10:16" ht="15.75" customHeight="1">
      <c r="J790" s="24"/>
      <c r="N790" s="24"/>
      <c r="P790" s="24"/>
    </row>
    <row r="791" spans="10:16" ht="15.75" customHeight="1">
      <c r="J791" s="24"/>
      <c r="N791" s="24"/>
      <c r="P791" s="24"/>
    </row>
    <row r="792" spans="10:16" ht="15.75" customHeight="1">
      <c r="J792" s="24"/>
      <c r="N792" s="24"/>
      <c r="P792" s="24"/>
    </row>
    <row r="793" spans="10:16" ht="15.75" customHeight="1">
      <c r="J793" s="24"/>
      <c r="N793" s="24"/>
      <c r="P793" s="24"/>
    </row>
    <row r="794" spans="10:16" ht="15.75" customHeight="1">
      <c r="J794" s="24"/>
      <c r="N794" s="24"/>
      <c r="P794" s="24"/>
    </row>
    <row r="795" spans="10:16" ht="15.75" customHeight="1">
      <c r="J795" s="24"/>
      <c r="N795" s="24"/>
      <c r="P795" s="24"/>
    </row>
    <row r="796" spans="10:16" ht="15.75" customHeight="1">
      <c r="J796" s="24"/>
      <c r="N796" s="24"/>
      <c r="P796" s="24"/>
    </row>
    <row r="797" spans="10:16" ht="15.75" customHeight="1">
      <c r="J797" s="24"/>
      <c r="N797" s="24"/>
      <c r="P797" s="24"/>
    </row>
    <row r="798" spans="10:16" ht="15.75" customHeight="1">
      <c r="J798" s="24"/>
      <c r="N798" s="24"/>
      <c r="P798" s="24"/>
    </row>
    <row r="799" spans="10:16" ht="15.75" customHeight="1">
      <c r="J799" s="24"/>
      <c r="N799" s="24"/>
      <c r="P799" s="24"/>
    </row>
    <row r="800" spans="10:16" ht="15.75" customHeight="1">
      <c r="J800" s="24"/>
      <c r="N800" s="24"/>
      <c r="P800" s="24"/>
    </row>
    <row r="801" spans="10:16" ht="15.75" customHeight="1">
      <c r="J801" s="24"/>
      <c r="N801" s="24"/>
      <c r="P801" s="24"/>
    </row>
    <row r="802" spans="10:16" ht="15.75" customHeight="1">
      <c r="J802" s="24"/>
      <c r="N802" s="24"/>
      <c r="P802" s="24"/>
    </row>
    <row r="803" spans="10:16" ht="15.75" customHeight="1">
      <c r="J803" s="24"/>
      <c r="N803" s="24"/>
      <c r="P803" s="24"/>
    </row>
    <row r="804" spans="10:16" ht="15.75" customHeight="1">
      <c r="J804" s="24"/>
      <c r="N804" s="24"/>
      <c r="P804" s="24"/>
    </row>
    <row r="805" spans="10:16" ht="15.75" customHeight="1">
      <c r="J805" s="24"/>
      <c r="N805" s="24"/>
      <c r="P805" s="24"/>
    </row>
    <row r="806" spans="10:16" ht="15.75" customHeight="1">
      <c r="J806" s="24"/>
      <c r="N806" s="24"/>
      <c r="P806" s="24"/>
    </row>
    <row r="807" spans="10:16" ht="15.75" customHeight="1">
      <c r="J807" s="24"/>
      <c r="N807" s="24"/>
      <c r="P807" s="24"/>
    </row>
    <row r="808" spans="10:16" ht="15.75" customHeight="1">
      <c r="J808" s="24"/>
      <c r="N808" s="24"/>
      <c r="P808" s="24"/>
    </row>
    <row r="809" spans="10:16" ht="15.75" customHeight="1">
      <c r="J809" s="24"/>
      <c r="N809" s="24"/>
      <c r="P809" s="24"/>
    </row>
    <row r="810" spans="10:16" ht="15.75" customHeight="1">
      <c r="J810" s="24"/>
      <c r="N810" s="24"/>
      <c r="P810" s="24"/>
    </row>
    <row r="811" spans="10:16" ht="15.75" customHeight="1">
      <c r="J811" s="24"/>
      <c r="N811" s="24"/>
      <c r="P811" s="24"/>
    </row>
    <row r="812" spans="10:16" ht="15.75" customHeight="1">
      <c r="J812" s="24"/>
      <c r="N812" s="24"/>
      <c r="P812" s="24"/>
    </row>
    <row r="813" spans="10:16" ht="15.75" customHeight="1">
      <c r="J813" s="24"/>
      <c r="N813" s="24"/>
      <c r="P813" s="24"/>
    </row>
    <row r="814" spans="10:16" ht="15.75" customHeight="1">
      <c r="J814" s="24"/>
      <c r="N814" s="24"/>
      <c r="P814" s="24"/>
    </row>
    <row r="815" spans="10:16" ht="15.75" customHeight="1">
      <c r="J815" s="24"/>
      <c r="N815" s="24"/>
      <c r="P815" s="24"/>
    </row>
    <row r="816" spans="10:16" ht="15.75" customHeight="1">
      <c r="J816" s="24"/>
      <c r="N816" s="24"/>
      <c r="P816" s="24"/>
    </row>
    <row r="817" spans="10:16" ht="15.75" customHeight="1">
      <c r="J817" s="24"/>
      <c r="N817" s="24"/>
      <c r="P817" s="24"/>
    </row>
    <row r="818" spans="10:16" ht="15.75" customHeight="1">
      <c r="J818" s="24"/>
      <c r="N818" s="24"/>
      <c r="P818" s="24"/>
    </row>
    <row r="819" spans="10:16" ht="15.75" customHeight="1">
      <c r="J819" s="24"/>
      <c r="N819" s="24"/>
      <c r="P819" s="24"/>
    </row>
    <row r="820" spans="10:16" ht="15.75" customHeight="1">
      <c r="J820" s="24"/>
      <c r="N820" s="24"/>
      <c r="P820" s="24"/>
    </row>
    <row r="821" spans="10:16" ht="15.75" customHeight="1">
      <c r="J821" s="24"/>
      <c r="N821" s="24"/>
      <c r="P821" s="24"/>
    </row>
    <row r="822" spans="10:16" ht="15.75" customHeight="1">
      <c r="J822" s="24"/>
      <c r="N822" s="24"/>
      <c r="P822" s="24"/>
    </row>
    <row r="823" spans="10:16" ht="15.75" customHeight="1">
      <c r="J823" s="24"/>
      <c r="N823" s="24"/>
      <c r="P823" s="24"/>
    </row>
    <row r="824" spans="10:16" ht="15.75" customHeight="1">
      <c r="J824" s="24"/>
      <c r="N824" s="24"/>
      <c r="P824" s="24"/>
    </row>
    <row r="825" spans="10:16" ht="15.75" customHeight="1">
      <c r="J825" s="24"/>
      <c r="N825" s="24"/>
      <c r="P825" s="24"/>
    </row>
    <row r="826" spans="10:16" ht="15.75" customHeight="1">
      <c r="J826" s="24"/>
      <c r="N826" s="24"/>
      <c r="P826" s="24"/>
    </row>
    <row r="827" spans="10:16" ht="15.75" customHeight="1">
      <c r="J827" s="24"/>
      <c r="N827" s="24"/>
      <c r="P827" s="24"/>
    </row>
    <row r="828" spans="10:16" ht="15.75" customHeight="1">
      <c r="J828" s="24"/>
      <c r="N828" s="24"/>
      <c r="P828" s="24"/>
    </row>
    <row r="829" spans="10:16" ht="15.75" customHeight="1">
      <c r="J829" s="24"/>
      <c r="N829" s="24"/>
      <c r="P829" s="24"/>
    </row>
    <row r="830" spans="10:16" ht="15.75" customHeight="1">
      <c r="J830" s="24"/>
      <c r="N830" s="24"/>
      <c r="P830" s="24"/>
    </row>
    <row r="831" spans="10:16" ht="15.75" customHeight="1">
      <c r="J831" s="24"/>
      <c r="N831" s="24"/>
      <c r="P831" s="24"/>
    </row>
    <row r="832" spans="10:16" ht="15.75" customHeight="1">
      <c r="J832" s="24"/>
      <c r="N832" s="24"/>
      <c r="P832" s="24"/>
    </row>
    <row r="833" spans="10:16" ht="15.75" customHeight="1">
      <c r="J833" s="24"/>
      <c r="N833" s="24"/>
      <c r="P833" s="24"/>
    </row>
    <row r="834" spans="10:16" ht="15.75" customHeight="1">
      <c r="J834" s="24"/>
      <c r="N834" s="24"/>
      <c r="P834" s="24"/>
    </row>
    <row r="835" spans="10:16" ht="15.75" customHeight="1">
      <c r="J835" s="24"/>
      <c r="N835" s="24"/>
      <c r="P835" s="24"/>
    </row>
    <row r="836" spans="10:16" ht="15.75" customHeight="1">
      <c r="J836" s="24"/>
      <c r="N836" s="24"/>
      <c r="P836" s="24"/>
    </row>
    <row r="837" spans="10:16" ht="15.75" customHeight="1">
      <c r="J837" s="24"/>
      <c r="N837" s="24"/>
      <c r="P837" s="24"/>
    </row>
    <row r="838" spans="10:16" ht="15.75" customHeight="1">
      <c r="J838" s="24"/>
      <c r="N838" s="24"/>
      <c r="P838" s="24"/>
    </row>
    <row r="839" spans="10:16" ht="15.75" customHeight="1">
      <c r="J839" s="24"/>
      <c r="N839" s="24"/>
      <c r="P839" s="24"/>
    </row>
    <row r="840" spans="10:16" ht="15.75" customHeight="1">
      <c r="J840" s="24"/>
      <c r="N840" s="24"/>
      <c r="P840" s="24"/>
    </row>
    <row r="841" spans="10:16" ht="15.75" customHeight="1">
      <c r="J841" s="24"/>
      <c r="N841" s="24"/>
      <c r="P841" s="24"/>
    </row>
    <row r="842" spans="10:16" ht="15.75" customHeight="1">
      <c r="J842" s="24"/>
      <c r="N842" s="24"/>
      <c r="P842" s="24"/>
    </row>
    <row r="843" spans="10:16" ht="15.75" customHeight="1">
      <c r="J843" s="24"/>
      <c r="N843" s="24"/>
      <c r="P843" s="24"/>
    </row>
    <row r="844" spans="10:16" ht="15.75" customHeight="1">
      <c r="J844" s="24"/>
      <c r="N844" s="24"/>
      <c r="P844" s="24"/>
    </row>
    <row r="845" spans="10:16" ht="15.75" customHeight="1">
      <c r="J845" s="24"/>
      <c r="N845" s="24"/>
      <c r="P845" s="24"/>
    </row>
    <row r="846" spans="10:16" ht="15.75" customHeight="1">
      <c r="J846" s="24"/>
      <c r="N846" s="24"/>
      <c r="P846" s="24"/>
    </row>
    <row r="847" spans="10:16" ht="15.75" customHeight="1">
      <c r="J847" s="24"/>
      <c r="N847" s="24"/>
      <c r="P847" s="24"/>
    </row>
    <row r="848" spans="10:16" ht="15.75" customHeight="1">
      <c r="J848" s="24"/>
      <c r="N848" s="24"/>
      <c r="P848" s="24"/>
    </row>
    <row r="849" spans="10:16" ht="15.75" customHeight="1">
      <c r="J849" s="24"/>
      <c r="N849" s="24"/>
      <c r="P849" s="24"/>
    </row>
    <row r="850" spans="10:16" ht="15.75" customHeight="1">
      <c r="J850" s="24"/>
      <c r="N850" s="24"/>
      <c r="P850" s="24"/>
    </row>
    <row r="851" spans="10:16" ht="15.75" customHeight="1">
      <c r="J851" s="24"/>
      <c r="N851" s="24"/>
      <c r="P851" s="24"/>
    </row>
    <row r="852" spans="10:16" ht="15.75" customHeight="1">
      <c r="J852" s="24"/>
      <c r="N852" s="24"/>
      <c r="P852" s="24"/>
    </row>
    <row r="853" spans="10:16" ht="15.75" customHeight="1">
      <c r="J853" s="24"/>
      <c r="N853" s="24"/>
      <c r="P853" s="24"/>
    </row>
    <row r="854" spans="10:16" ht="15.75" customHeight="1">
      <c r="J854" s="24"/>
      <c r="N854" s="24"/>
      <c r="P854" s="24"/>
    </row>
    <row r="855" spans="10:16" ht="15.75" customHeight="1">
      <c r="J855" s="24"/>
      <c r="N855" s="24"/>
      <c r="P855" s="24"/>
    </row>
    <row r="856" spans="10:16" ht="15.75" customHeight="1">
      <c r="J856" s="24"/>
      <c r="N856" s="24"/>
      <c r="P856" s="24"/>
    </row>
    <row r="857" spans="10:16" ht="15.75" customHeight="1">
      <c r="J857" s="24"/>
      <c r="N857" s="24"/>
      <c r="P857" s="24"/>
    </row>
    <row r="858" spans="10:16" ht="15.75" customHeight="1">
      <c r="J858" s="24"/>
      <c r="N858" s="24"/>
      <c r="P858" s="24"/>
    </row>
    <row r="859" spans="10:16" ht="15.75" customHeight="1">
      <c r="J859" s="24"/>
      <c r="N859" s="24"/>
      <c r="P859" s="24"/>
    </row>
    <row r="860" spans="10:16" ht="15.75" customHeight="1">
      <c r="J860" s="24"/>
      <c r="N860" s="24"/>
      <c r="P860" s="24"/>
    </row>
    <row r="861" spans="10:16" ht="15.75" customHeight="1">
      <c r="J861" s="24"/>
      <c r="N861" s="24"/>
      <c r="P861" s="24"/>
    </row>
    <row r="862" spans="10:16" ht="15.75" customHeight="1">
      <c r="J862" s="24"/>
      <c r="N862" s="24"/>
      <c r="P862" s="24"/>
    </row>
    <row r="863" spans="10:16" ht="15.75" customHeight="1">
      <c r="J863" s="24"/>
      <c r="N863" s="24"/>
      <c r="P863" s="24"/>
    </row>
    <row r="864" spans="10:16" ht="15.75" customHeight="1">
      <c r="J864" s="24"/>
      <c r="N864" s="24"/>
      <c r="P864" s="24"/>
    </row>
    <row r="865" spans="10:16" ht="15.75" customHeight="1">
      <c r="J865" s="24"/>
      <c r="N865" s="24"/>
      <c r="P865" s="24"/>
    </row>
    <row r="866" spans="10:16" ht="15.75" customHeight="1">
      <c r="J866" s="24"/>
      <c r="N866" s="24"/>
      <c r="P866" s="24"/>
    </row>
    <row r="867" spans="10:16" ht="15.75" customHeight="1">
      <c r="J867" s="24"/>
      <c r="N867" s="24"/>
      <c r="P867" s="24"/>
    </row>
    <row r="868" spans="10:16" ht="15.75" customHeight="1">
      <c r="J868" s="24"/>
      <c r="N868" s="24"/>
      <c r="P868" s="24"/>
    </row>
    <row r="869" spans="10:16" ht="15.75" customHeight="1">
      <c r="J869" s="24"/>
      <c r="N869" s="24"/>
      <c r="P869" s="24"/>
    </row>
    <row r="870" spans="10:16" ht="15.75" customHeight="1">
      <c r="J870" s="24"/>
      <c r="N870" s="24"/>
      <c r="P870" s="24"/>
    </row>
    <row r="871" spans="10:16" ht="15.75" customHeight="1">
      <c r="J871" s="24"/>
      <c r="N871" s="24"/>
      <c r="P871" s="24"/>
    </row>
    <row r="872" spans="10:16" ht="15.75" customHeight="1">
      <c r="J872" s="24"/>
      <c r="N872" s="24"/>
      <c r="P872" s="24"/>
    </row>
    <row r="873" spans="10:16" ht="15.75" customHeight="1">
      <c r="J873" s="24"/>
      <c r="N873" s="24"/>
      <c r="P873" s="24"/>
    </row>
    <row r="874" spans="10:16" ht="15.75" customHeight="1">
      <c r="J874" s="24"/>
      <c r="N874" s="24"/>
      <c r="P874" s="24"/>
    </row>
    <row r="875" spans="10:16" ht="15.75" customHeight="1">
      <c r="J875" s="24"/>
      <c r="N875" s="24"/>
      <c r="P875" s="24"/>
    </row>
    <row r="876" spans="10:16" ht="15.75" customHeight="1">
      <c r="J876" s="24"/>
      <c r="N876" s="24"/>
      <c r="P876" s="24"/>
    </row>
    <row r="877" spans="10:16" ht="15.75" customHeight="1">
      <c r="J877" s="24"/>
      <c r="N877" s="24"/>
      <c r="P877" s="24"/>
    </row>
    <row r="878" spans="10:16" ht="15.75" customHeight="1">
      <c r="J878" s="24"/>
      <c r="N878" s="24"/>
      <c r="P878" s="24"/>
    </row>
    <row r="879" spans="10:16" ht="15.75" customHeight="1">
      <c r="J879" s="24"/>
      <c r="N879" s="24"/>
      <c r="P879" s="24"/>
    </row>
    <row r="880" spans="10:16" ht="15.75" customHeight="1">
      <c r="J880" s="24"/>
      <c r="N880" s="24"/>
      <c r="P880" s="24"/>
    </row>
    <row r="881" spans="10:16" ht="15.75" customHeight="1">
      <c r="J881" s="24"/>
      <c r="N881" s="24"/>
      <c r="P881" s="24"/>
    </row>
    <row r="882" spans="10:16" ht="15.75" customHeight="1">
      <c r="J882" s="24"/>
      <c r="N882" s="24"/>
      <c r="P882" s="24"/>
    </row>
    <row r="883" spans="10:16" ht="15.75" customHeight="1">
      <c r="J883" s="24"/>
      <c r="N883" s="24"/>
      <c r="P883" s="24"/>
    </row>
    <row r="884" spans="10:16" ht="15.75" customHeight="1">
      <c r="J884" s="24"/>
      <c r="N884" s="24"/>
      <c r="P884" s="24"/>
    </row>
    <row r="885" spans="10:16" ht="15.75" customHeight="1">
      <c r="J885" s="24"/>
      <c r="N885" s="24"/>
      <c r="P885" s="24"/>
    </row>
    <row r="886" spans="10:16" ht="15.75" customHeight="1">
      <c r="J886" s="24"/>
      <c r="N886" s="24"/>
      <c r="P886" s="24"/>
    </row>
    <row r="887" spans="10:16" ht="15.75" customHeight="1">
      <c r="J887" s="24"/>
      <c r="N887" s="24"/>
      <c r="P887" s="24"/>
    </row>
    <row r="888" spans="10:16" ht="15.75" customHeight="1">
      <c r="J888" s="24"/>
      <c r="N888" s="24"/>
      <c r="P888" s="24"/>
    </row>
    <row r="889" spans="10:16" ht="15.75" customHeight="1">
      <c r="J889" s="24"/>
      <c r="N889" s="24"/>
      <c r="P889" s="24"/>
    </row>
    <row r="890" spans="10:16" ht="15.75" customHeight="1">
      <c r="J890" s="24"/>
      <c r="N890" s="24"/>
      <c r="P890" s="24"/>
    </row>
    <row r="891" spans="10:16" ht="15.75" customHeight="1">
      <c r="J891" s="24"/>
      <c r="N891" s="24"/>
      <c r="P891" s="24"/>
    </row>
    <row r="892" spans="10:16" ht="15.75" customHeight="1">
      <c r="J892" s="24"/>
      <c r="N892" s="24"/>
      <c r="P892" s="24"/>
    </row>
    <row r="893" spans="10:16" ht="15.75" customHeight="1">
      <c r="J893" s="24"/>
      <c r="N893" s="24"/>
      <c r="P893" s="24"/>
    </row>
    <row r="894" spans="10:16" ht="15.75" customHeight="1">
      <c r="J894" s="24"/>
      <c r="N894" s="24"/>
      <c r="P894" s="24"/>
    </row>
    <row r="895" spans="10:16" ht="15.75" customHeight="1">
      <c r="J895" s="24"/>
      <c r="N895" s="24"/>
      <c r="P895" s="24"/>
    </row>
    <row r="896" spans="10:16" ht="15.75" customHeight="1">
      <c r="J896" s="24"/>
      <c r="N896" s="24"/>
      <c r="P896" s="24"/>
    </row>
    <row r="897" spans="10:16" ht="15.75" customHeight="1">
      <c r="J897" s="24"/>
      <c r="N897" s="24"/>
      <c r="P897" s="24"/>
    </row>
    <row r="898" spans="10:16" ht="15.75" customHeight="1">
      <c r="J898" s="24"/>
      <c r="N898" s="24"/>
      <c r="P898" s="24"/>
    </row>
    <row r="899" spans="10:16" ht="15.75" customHeight="1">
      <c r="J899" s="24"/>
      <c r="N899" s="24"/>
      <c r="P899" s="24"/>
    </row>
    <row r="900" spans="10:16" ht="15.75" customHeight="1">
      <c r="J900" s="24"/>
      <c r="N900" s="24"/>
      <c r="P900" s="24"/>
    </row>
    <row r="901" spans="10:16" ht="15.75" customHeight="1">
      <c r="J901" s="24"/>
      <c r="N901" s="24"/>
      <c r="P901" s="24"/>
    </row>
    <row r="902" spans="10:16" ht="15.75" customHeight="1">
      <c r="J902" s="24"/>
      <c r="N902" s="24"/>
      <c r="P902" s="24"/>
    </row>
    <row r="903" spans="10:16" ht="15.75" customHeight="1">
      <c r="J903" s="24"/>
      <c r="N903" s="24"/>
      <c r="P903" s="24"/>
    </row>
    <row r="904" spans="10:16" ht="15.75" customHeight="1">
      <c r="J904" s="24"/>
      <c r="N904" s="24"/>
      <c r="P904" s="24"/>
    </row>
    <row r="905" spans="10:16" ht="15.75" customHeight="1">
      <c r="J905" s="24"/>
      <c r="N905" s="24"/>
      <c r="P905" s="24"/>
    </row>
    <row r="906" spans="10:16" ht="15.75" customHeight="1">
      <c r="J906" s="24"/>
      <c r="N906" s="24"/>
      <c r="P906" s="24"/>
    </row>
    <row r="907" spans="10:16" ht="15.75" customHeight="1">
      <c r="J907" s="24"/>
      <c r="N907" s="24"/>
      <c r="P907" s="24"/>
    </row>
    <row r="908" spans="10:16" ht="15.75" customHeight="1">
      <c r="J908" s="24"/>
      <c r="N908" s="24"/>
      <c r="P908" s="24"/>
    </row>
    <row r="909" spans="10:16" ht="15.75" customHeight="1">
      <c r="J909" s="24"/>
      <c r="N909" s="24"/>
      <c r="P909" s="24"/>
    </row>
    <row r="910" spans="10:16" ht="15.75" customHeight="1">
      <c r="J910" s="24"/>
      <c r="N910" s="24"/>
      <c r="P910" s="24"/>
    </row>
    <row r="911" spans="10:16" ht="15.75" customHeight="1">
      <c r="J911" s="24"/>
      <c r="N911" s="24"/>
      <c r="P911" s="24"/>
    </row>
    <row r="912" spans="10:16" ht="15.75" customHeight="1">
      <c r="J912" s="24"/>
      <c r="N912" s="24"/>
      <c r="P912" s="24"/>
    </row>
    <row r="913" spans="10:16" ht="15.75" customHeight="1">
      <c r="J913" s="24"/>
      <c r="N913" s="24"/>
      <c r="P913" s="24"/>
    </row>
    <row r="914" spans="10:16" ht="15.75" customHeight="1">
      <c r="J914" s="24"/>
      <c r="N914" s="24"/>
      <c r="P914" s="24"/>
    </row>
    <row r="915" spans="10:16" ht="15.75" customHeight="1">
      <c r="J915" s="24"/>
      <c r="N915" s="24"/>
      <c r="P915" s="24"/>
    </row>
    <row r="916" spans="10:16" ht="15.75" customHeight="1">
      <c r="J916" s="24"/>
      <c r="N916" s="24"/>
      <c r="P916" s="24"/>
    </row>
    <row r="917" spans="10:16" ht="15.75" customHeight="1">
      <c r="J917" s="24"/>
      <c r="N917" s="24"/>
      <c r="P917" s="24"/>
    </row>
    <row r="918" spans="10:16" ht="15.75" customHeight="1">
      <c r="J918" s="24"/>
      <c r="N918" s="24"/>
      <c r="P918" s="24"/>
    </row>
    <row r="919" spans="10:16" ht="15.75" customHeight="1">
      <c r="J919" s="24"/>
      <c r="N919" s="24"/>
      <c r="P919" s="24"/>
    </row>
    <row r="920" spans="10:16" ht="15.75" customHeight="1">
      <c r="J920" s="24"/>
      <c r="N920" s="24"/>
      <c r="P920" s="24"/>
    </row>
    <row r="921" spans="10:16" ht="15.75" customHeight="1">
      <c r="J921" s="24"/>
      <c r="N921" s="24"/>
      <c r="P921" s="24"/>
    </row>
    <row r="922" spans="10:16" ht="15.75" customHeight="1">
      <c r="J922" s="24"/>
      <c r="N922" s="24"/>
      <c r="P922" s="24"/>
    </row>
    <row r="923" spans="10:16" ht="15.75" customHeight="1">
      <c r="J923" s="24"/>
      <c r="N923" s="24"/>
      <c r="P923" s="24"/>
    </row>
    <row r="924" spans="10:16" ht="15.75" customHeight="1">
      <c r="J924" s="24"/>
      <c r="N924" s="24"/>
      <c r="P924" s="24"/>
    </row>
    <row r="925" spans="10:16" ht="15.75" customHeight="1">
      <c r="J925" s="24"/>
      <c r="N925" s="24"/>
      <c r="P925" s="24"/>
    </row>
    <row r="926" spans="10:16" ht="15.75" customHeight="1">
      <c r="J926" s="24"/>
      <c r="N926" s="24"/>
      <c r="P926" s="24"/>
    </row>
    <row r="927" spans="10:16" ht="15.75" customHeight="1">
      <c r="J927" s="24"/>
      <c r="N927" s="24"/>
      <c r="P927" s="24"/>
    </row>
    <row r="928" spans="10:16" ht="15.75" customHeight="1">
      <c r="J928" s="24"/>
      <c r="N928" s="24"/>
      <c r="P928" s="24"/>
    </row>
    <row r="929" spans="10:16" ht="15.75" customHeight="1">
      <c r="J929" s="24"/>
      <c r="N929" s="24"/>
      <c r="P929" s="24"/>
    </row>
    <row r="930" spans="10:16" ht="15.75" customHeight="1">
      <c r="J930" s="24"/>
      <c r="N930" s="24"/>
      <c r="P930" s="24"/>
    </row>
    <row r="931" spans="10:16" ht="15.75" customHeight="1">
      <c r="J931" s="24"/>
      <c r="N931" s="24"/>
      <c r="P931" s="24"/>
    </row>
    <row r="932" spans="10:16" ht="15.75" customHeight="1">
      <c r="J932" s="24"/>
      <c r="N932" s="24"/>
      <c r="P932" s="24"/>
    </row>
    <row r="933" spans="10:16" ht="15.75" customHeight="1">
      <c r="J933" s="24"/>
      <c r="N933" s="24"/>
      <c r="P933" s="24"/>
    </row>
    <row r="934" spans="10:16" ht="15.75" customHeight="1">
      <c r="J934" s="24"/>
      <c r="N934" s="24"/>
      <c r="P934" s="24"/>
    </row>
    <row r="935" spans="10:16" ht="15.75" customHeight="1">
      <c r="J935" s="24"/>
      <c r="N935" s="24"/>
      <c r="P935" s="24"/>
    </row>
    <row r="936" spans="10:16" ht="15.75" customHeight="1">
      <c r="J936" s="24"/>
      <c r="N936" s="24"/>
      <c r="P936" s="24"/>
    </row>
    <row r="937" spans="10:16" ht="15.75" customHeight="1">
      <c r="J937" s="24"/>
      <c r="N937" s="24"/>
      <c r="P937" s="24"/>
    </row>
    <row r="938" spans="10:16" ht="15.75" customHeight="1">
      <c r="J938" s="24"/>
      <c r="N938" s="24"/>
      <c r="P938" s="24"/>
    </row>
    <row r="939" spans="10:16" ht="15.75" customHeight="1">
      <c r="J939" s="24"/>
      <c r="N939" s="24"/>
      <c r="P939" s="24"/>
    </row>
    <row r="940" spans="10:16" ht="15.75" customHeight="1">
      <c r="J940" s="24"/>
      <c r="N940" s="24"/>
      <c r="P940" s="24"/>
    </row>
    <row r="941" spans="10:16" ht="15.75" customHeight="1">
      <c r="J941" s="24"/>
      <c r="N941" s="24"/>
      <c r="P941" s="24"/>
    </row>
    <row r="942" spans="10:16" ht="15.75" customHeight="1">
      <c r="J942" s="24"/>
      <c r="N942" s="24"/>
      <c r="P942" s="24"/>
    </row>
    <row r="943" spans="10:16" ht="15.75" customHeight="1">
      <c r="J943" s="24"/>
      <c r="N943" s="24"/>
      <c r="P943" s="24"/>
    </row>
    <row r="944" spans="10:16" ht="15.75" customHeight="1">
      <c r="J944" s="24"/>
      <c r="N944" s="24"/>
      <c r="P944" s="24"/>
    </row>
    <row r="945" spans="10:16" ht="15.75" customHeight="1">
      <c r="J945" s="24"/>
      <c r="N945" s="24"/>
      <c r="P945" s="24"/>
    </row>
    <row r="946" spans="10:16" ht="15.75" customHeight="1">
      <c r="J946" s="24"/>
      <c r="N946" s="24"/>
      <c r="P946" s="24"/>
    </row>
    <row r="947" spans="10:16" ht="15.75" customHeight="1">
      <c r="J947" s="24"/>
      <c r="N947" s="24"/>
      <c r="P947" s="24"/>
    </row>
    <row r="948" spans="10:16" ht="15.75" customHeight="1">
      <c r="J948" s="24"/>
      <c r="N948" s="24"/>
      <c r="P948" s="24"/>
    </row>
    <row r="949" spans="10:16" ht="15.75" customHeight="1">
      <c r="J949" s="24"/>
      <c r="N949" s="24"/>
      <c r="P949" s="24"/>
    </row>
    <row r="950" spans="10:16" ht="15.75" customHeight="1">
      <c r="J950" s="24"/>
      <c r="N950" s="24"/>
      <c r="P950" s="24"/>
    </row>
    <row r="951" spans="10:16" ht="15.75" customHeight="1">
      <c r="J951" s="24"/>
      <c r="N951" s="24"/>
      <c r="P951" s="24"/>
    </row>
    <row r="952" spans="10:16" ht="15.75" customHeight="1">
      <c r="J952" s="24"/>
      <c r="N952" s="24"/>
      <c r="P952" s="24"/>
    </row>
    <row r="953" spans="10:16" ht="15.75" customHeight="1">
      <c r="J953" s="24"/>
      <c r="N953" s="24"/>
      <c r="P953" s="24"/>
    </row>
    <row r="954" spans="10:16" ht="15.75" customHeight="1">
      <c r="J954" s="24"/>
      <c r="N954" s="24"/>
      <c r="P954" s="24"/>
    </row>
    <row r="955" spans="10:16" ht="15.75" customHeight="1">
      <c r="J955" s="24"/>
      <c r="N955" s="24"/>
      <c r="P955" s="24"/>
    </row>
    <row r="956" spans="10:16" ht="15.75" customHeight="1">
      <c r="J956" s="24"/>
      <c r="N956" s="24"/>
      <c r="P956" s="24"/>
    </row>
    <row r="957" spans="10:16" ht="15.75" customHeight="1">
      <c r="J957" s="24"/>
      <c r="N957" s="24"/>
      <c r="P957" s="24"/>
    </row>
    <row r="958" spans="10:16" ht="15.75" customHeight="1">
      <c r="J958" s="24"/>
      <c r="N958" s="24"/>
      <c r="P958" s="24"/>
    </row>
    <row r="959" spans="10:16" ht="15.75" customHeight="1">
      <c r="J959" s="24"/>
      <c r="N959" s="24"/>
      <c r="P959" s="24"/>
    </row>
    <row r="960" spans="10:16" ht="15.75" customHeight="1">
      <c r="J960" s="24"/>
      <c r="N960" s="24"/>
      <c r="P960" s="24"/>
    </row>
    <row r="961" spans="10:16" ht="16">
      <c r="J961" s="24"/>
      <c r="N961" s="24"/>
      <c r="P961" s="24"/>
    </row>
    <row r="962" spans="10:16" ht="16">
      <c r="J962" s="24"/>
      <c r="N962" s="24"/>
      <c r="P962" s="24"/>
    </row>
    <row r="963" spans="10:16" ht="16">
      <c r="J963" s="24"/>
      <c r="N963" s="24"/>
      <c r="P963" s="24"/>
    </row>
    <row r="964" spans="10:16" ht="16">
      <c r="J964" s="24"/>
      <c r="N964" s="24"/>
      <c r="P964" s="24"/>
    </row>
    <row r="965" spans="10:16" ht="16">
      <c r="J965" s="24"/>
      <c r="N965" s="24"/>
      <c r="P965" s="24"/>
    </row>
    <row r="966" spans="10:16" ht="16">
      <c r="J966" s="24"/>
      <c r="N966" s="24"/>
      <c r="P966" s="24"/>
    </row>
    <row r="967" spans="10:16" ht="16">
      <c r="J967" s="24"/>
      <c r="N967" s="24"/>
      <c r="P967" s="24"/>
    </row>
    <row r="968" spans="10:16" ht="16">
      <c r="J968" s="24"/>
      <c r="N968" s="24"/>
      <c r="P968" s="24"/>
    </row>
    <row r="969" spans="10:16" ht="16">
      <c r="J969" s="24"/>
      <c r="N969" s="24"/>
      <c r="P969" s="24"/>
    </row>
    <row r="970" spans="10:16" ht="16">
      <c r="J970" s="24"/>
      <c r="N970" s="24"/>
      <c r="P970" s="24"/>
    </row>
    <row r="971" spans="10:16" ht="16">
      <c r="J971" s="24"/>
      <c r="N971" s="24"/>
      <c r="P971" s="24"/>
    </row>
    <row r="972" spans="10:16" ht="16">
      <c r="J972" s="24"/>
      <c r="N972" s="24"/>
      <c r="P972" s="24"/>
    </row>
    <row r="973" spans="10:16" ht="16">
      <c r="J973" s="24"/>
      <c r="N973" s="24"/>
      <c r="P973" s="24"/>
    </row>
    <row r="974" spans="10:16" ht="16">
      <c r="J974" s="24"/>
      <c r="N974" s="24"/>
      <c r="P974" s="24"/>
    </row>
    <row r="975" spans="10:16" ht="16">
      <c r="J975" s="24"/>
      <c r="N975" s="24"/>
      <c r="P975" s="24"/>
    </row>
    <row r="976" spans="10:16" ht="16">
      <c r="J976" s="24"/>
      <c r="N976" s="24"/>
      <c r="P976" s="24"/>
    </row>
    <row r="977" spans="10:16" ht="16">
      <c r="J977" s="24"/>
      <c r="N977" s="24"/>
      <c r="P977" s="24"/>
    </row>
    <row r="978" spans="10:16" ht="16">
      <c r="J978" s="24"/>
      <c r="N978" s="24"/>
      <c r="P978" s="24"/>
    </row>
    <row r="979" spans="10:16" ht="16">
      <c r="J979" s="24"/>
      <c r="N979" s="24"/>
      <c r="P979" s="24"/>
    </row>
    <row r="980" spans="10:16" ht="16">
      <c r="J980" s="24"/>
      <c r="N980" s="24"/>
      <c r="P980" s="24"/>
    </row>
    <row r="981" spans="10:16" ht="16">
      <c r="J981" s="24"/>
      <c r="N981" s="24"/>
      <c r="P981" s="24"/>
    </row>
    <row r="982" spans="10:16" ht="16">
      <c r="J982" s="24"/>
      <c r="N982" s="24"/>
      <c r="P982" s="24"/>
    </row>
    <row r="983" spans="10:16" ht="16">
      <c r="J983" s="24"/>
      <c r="N983" s="24"/>
      <c r="P983" s="24"/>
    </row>
    <row r="984" spans="10:16" ht="16">
      <c r="J984" s="24"/>
      <c r="N984" s="24"/>
      <c r="P984" s="24"/>
    </row>
    <row r="985" spans="10:16" ht="16">
      <c r="J985" s="24"/>
      <c r="N985" s="24"/>
      <c r="P985" s="24"/>
    </row>
    <row r="986" spans="10:16" ht="16">
      <c r="J986" s="24"/>
      <c r="N986" s="24"/>
      <c r="P986" s="24"/>
    </row>
    <row r="987" spans="10:16" ht="16">
      <c r="J987" s="24"/>
      <c r="N987" s="24"/>
      <c r="P987" s="24"/>
    </row>
    <row r="988" spans="10:16" ht="16">
      <c r="J988" s="24"/>
      <c r="N988" s="24"/>
      <c r="P988" s="24"/>
    </row>
    <row r="989" spans="10:16" ht="16">
      <c r="J989" s="24"/>
      <c r="N989" s="24"/>
      <c r="P989" s="24"/>
    </row>
    <row r="990" spans="10:16" ht="16">
      <c r="J990" s="24"/>
      <c r="N990" s="24"/>
      <c r="P990" s="24"/>
    </row>
    <row r="991" spans="10:16" ht="16">
      <c r="J991" s="24"/>
      <c r="N991" s="24"/>
      <c r="P991" s="24"/>
    </row>
    <row r="992" spans="10:16" ht="16">
      <c r="J992" s="24"/>
      <c r="N992" s="24"/>
      <c r="P992" s="24"/>
    </row>
    <row r="993" spans="10:16" ht="16">
      <c r="J993" s="24"/>
      <c r="N993" s="24"/>
      <c r="P993" s="24"/>
    </row>
    <row r="994" spans="10:16" ht="16">
      <c r="J994" s="24"/>
      <c r="N994" s="24"/>
      <c r="P994" s="24"/>
    </row>
    <row r="995" spans="10:16" ht="16">
      <c r="J995" s="24"/>
      <c r="N995" s="24"/>
      <c r="P995" s="24"/>
    </row>
    <row r="996" spans="10:16" ht="16">
      <c r="J996" s="24"/>
      <c r="N996" s="24"/>
      <c r="P996" s="24"/>
    </row>
    <row r="997" spans="10:16" ht="16">
      <c r="J997" s="24"/>
      <c r="N997" s="24"/>
      <c r="P997" s="24"/>
    </row>
    <row r="998" spans="10:16" ht="16">
      <c r="J998" s="24"/>
      <c r="N998" s="24"/>
      <c r="P998" s="24"/>
    </row>
    <row r="999" spans="10:16" ht="16">
      <c r="J999" s="24"/>
      <c r="N999" s="24"/>
      <c r="P999" s="24"/>
    </row>
    <row r="1000" spans="10:16" ht="16">
      <c r="J1000" s="24"/>
      <c r="N1000" s="24"/>
      <c r="P1000" s="24"/>
    </row>
  </sheetData>
  <autoFilter ref="A1:S79"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C13"/>
  <sheetViews>
    <sheetView workbookViewId="0"/>
  </sheetViews>
  <sheetFormatPr baseColWidth="10" defaultColWidth="11.1640625" defaultRowHeight="15" customHeight="1"/>
  <sheetData>
    <row r="2" spans="1:3">
      <c r="A2" s="4" t="s">
        <v>208</v>
      </c>
      <c r="B2" s="91">
        <v>44786</v>
      </c>
      <c r="C2" s="4" t="s">
        <v>1183</v>
      </c>
    </row>
    <row r="3" spans="1:3">
      <c r="A3" s="4" t="s">
        <v>208</v>
      </c>
      <c r="B3" s="91">
        <v>44787</v>
      </c>
      <c r="C3" s="4" t="s">
        <v>1184</v>
      </c>
    </row>
    <row r="4" spans="1:3">
      <c r="A4" s="4" t="s">
        <v>442</v>
      </c>
      <c r="B4" s="91">
        <v>44790</v>
      </c>
      <c r="C4" s="4" t="s">
        <v>1185</v>
      </c>
    </row>
    <row r="5" spans="1:3">
      <c r="A5" s="4" t="s">
        <v>208</v>
      </c>
      <c r="B5" s="91">
        <v>44791</v>
      </c>
      <c r="C5" s="4" t="s">
        <v>1186</v>
      </c>
    </row>
    <row r="6" spans="1:3">
      <c r="A6" s="4" t="s">
        <v>208</v>
      </c>
      <c r="B6" s="91">
        <v>44791</v>
      </c>
      <c r="C6" s="4" t="s">
        <v>1187</v>
      </c>
    </row>
    <row r="7" spans="1:3">
      <c r="A7" s="4" t="s">
        <v>516</v>
      </c>
      <c r="B7" s="91">
        <v>44792</v>
      </c>
      <c r="C7" s="4" t="s">
        <v>1188</v>
      </c>
    </row>
    <row r="8" spans="1:3">
      <c r="A8" s="4" t="s">
        <v>516</v>
      </c>
      <c r="B8" s="91">
        <v>44792</v>
      </c>
      <c r="C8" s="4" t="s">
        <v>1189</v>
      </c>
    </row>
    <row r="9" spans="1:3">
      <c r="A9" s="4" t="s">
        <v>442</v>
      </c>
      <c r="B9" s="91">
        <v>44792</v>
      </c>
      <c r="C9" s="4" t="s">
        <v>1190</v>
      </c>
    </row>
    <row r="10" spans="1:3">
      <c r="A10" s="4" t="s">
        <v>516</v>
      </c>
      <c r="B10" s="91">
        <v>44792</v>
      </c>
      <c r="C10" s="4" t="s">
        <v>1191</v>
      </c>
    </row>
    <row r="11" spans="1:3">
      <c r="A11" s="4" t="s">
        <v>516</v>
      </c>
      <c r="B11" s="91">
        <v>44792</v>
      </c>
      <c r="C11" s="4" t="s">
        <v>1192</v>
      </c>
    </row>
    <row r="12" spans="1:3">
      <c r="A12" s="4" t="s">
        <v>208</v>
      </c>
      <c r="B12" s="91">
        <v>44797</v>
      </c>
      <c r="C12" s="4" t="s">
        <v>1193</v>
      </c>
    </row>
    <row r="13" spans="1:3">
      <c r="A13" s="4" t="s">
        <v>208</v>
      </c>
      <c r="B13" s="91">
        <v>44797</v>
      </c>
      <c r="C13" s="4" t="s">
        <v>1194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Definitions</vt:lpstr>
      <vt:lpstr>MASTER mapping sheet</vt:lpstr>
      <vt:lpstr>COPY_for_analysis</vt:lpstr>
      <vt:lpstr>Observations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2022-08-10T14:04:58Z</dcterms:created>
  <dcterms:modified xsi:type="dcterms:W3CDTF">2022-09-13T01:41:32Z</dcterms:modified>
</cp:coreProperties>
</file>